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0" yWindow="240" windowWidth="19320" windowHeight="10290" tabRatio="363" activeTab="1"/>
  </bookViews>
  <sheets>
    <sheet name="DEVIS acompléter puis aenvoyer" sheetId="7" r:id="rId1"/>
    <sheet name="FACTURE AURI" sheetId="12" r:id="rId2"/>
    <sheet name="PREPARATION" sheetId="10" state="hidden" r:id="rId3"/>
    <sheet name="Feuil1" sheetId="14" state="hidden" r:id="rId4"/>
    <sheet name="pdj" sheetId="15" state="hidden" r:id="rId5"/>
  </sheets>
  <definedNames>
    <definedName name="charge">#REF!</definedName>
    <definedName name="Cocktail_Petit_Déjeuner_au_détail">#REF!</definedName>
    <definedName name="lieux">#REF!</definedName>
    <definedName name="Livraison_et_Personnel_TVA_20">#REF!</definedName>
    <definedName name="livraisonPersonnel">#REF!</definedName>
    <definedName name="Location_de_salle_AURI_TVA_à_20">#REF!</definedName>
    <definedName name="Matériel_TVA_20">#REF!</definedName>
    <definedName name="options">#REF!</definedName>
    <definedName name="Pause_Café__boisson_chaude__jus__eau">#REF!</definedName>
    <definedName name="Pizzas_et_Quiches">#REF!</definedName>
    <definedName name="prestations">OFFSET(#REF!,,,,COUNTA(#REF!))</definedName>
    <definedName name="prestations_sur_place">OFFSET(#REF!,,,,COUNTA(#REF!))</definedName>
    <definedName name="Règlement">#REF!</definedName>
    <definedName name="Repas_au_self">#REF!</definedName>
    <definedName name="Sandwich">#REF!</definedName>
    <definedName name="tarif">#REF!</definedName>
    <definedName name="Thermos_de_café_avec_matériel__20_personnes">#REF!</definedName>
    <definedName name="Ticket_Repas_1__Entrée__Plat__Dessert">#REF!</definedName>
    <definedName name="Type_de_client">#REF!</definedName>
    <definedName name="Z_242414E6_120C_46C4_A8A3_88F120C813D3_.wvu.PrintArea" localSheetId="0" hidden="1">'DEVIS acompléter puis aenvoyer'!$A$1:$J$67</definedName>
    <definedName name="Z_242414E6_120C_46C4_A8A3_88F120C813D3_.wvu.PrintArea" localSheetId="1" hidden="1">'FACTURE AURI'!$A$7:$G$55</definedName>
    <definedName name="_xlnm.Print_Area" localSheetId="0">'DEVIS acompléter puis aenvoyer'!$A$1:$G$66</definedName>
    <definedName name="_xlnm.Print_Area" localSheetId="1">'FACTURE AURI'!$A$1:$G$55</definedName>
    <definedName name="_xlnm.Print_Area" localSheetId="4">pdj!$A$1:$D$58</definedName>
    <definedName name="_xlnm.Print_Area" localSheetId="2">PREPARATION!$A$1:$E$119</definedName>
  </definedNames>
  <calcPr calcId="145621"/>
  <customWorkbookViews>
    <customWorkbookView name="devis" guid="{242414E6-120C-46C4-A8A3-88F120C813D3}" maximized="1" windowWidth="1596" windowHeight="674" tabRatio="836" activeSheetId="7"/>
  </customWorkbookViews>
</workbook>
</file>

<file path=xl/calcChain.xml><?xml version="1.0" encoding="utf-8"?>
<calcChain xmlns="http://schemas.openxmlformats.org/spreadsheetml/2006/main">
  <c r="B31" i="12" l="1"/>
  <c r="E36" i="12" l="1"/>
  <c r="G36" i="12" s="1"/>
  <c r="E43" i="7"/>
  <c r="G43" i="7" s="1"/>
  <c r="E35" i="12"/>
  <c r="G35" i="12" s="1"/>
  <c r="E42" i="7"/>
  <c r="G42" i="7" s="1"/>
  <c r="E41" i="7"/>
  <c r="G41" i="7" s="1"/>
  <c r="A30" i="12"/>
  <c r="B25" i="12" l="1"/>
  <c r="B32" i="12"/>
  <c r="B33" i="12"/>
  <c r="B37" i="12"/>
  <c r="B38" i="12"/>
  <c r="B39" i="12"/>
  <c r="B40" i="12"/>
  <c r="B41" i="12"/>
  <c r="B42" i="12"/>
  <c r="B30" i="12"/>
  <c r="A31" i="12"/>
  <c r="A32" i="12"/>
  <c r="A33" i="12"/>
  <c r="A37" i="12"/>
  <c r="A38" i="12"/>
  <c r="A39" i="12"/>
  <c r="A40" i="12"/>
  <c r="A41" i="12"/>
  <c r="A42" i="12"/>
  <c r="D30" i="12"/>
  <c r="C31" i="12"/>
  <c r="C32" i="12"/>
  <c r="C33" i="12"/>
  <c r="C37" i="12"/>
  <c r="C38" i="12"/>
  <c r="C39" i="12"/>
  <c r="C40" i="12"/>
  <c r="C41" i="12"/>
  <c r="C42" i="12"/>
  <c r="C30" i="12"/>
  <c r="D9" i="12"/>
  <c r="D10" i="12"/>
  <c r="D11" i="12"/>
  <c r="D12" i="12"/>
  <c r="D8" i="12"/>
  <c r="D17" i="12"/>
  <c r="D16" i="12"/>
  <c r="D15" i="12"/>
  <c r="D14" i="12"/>
  <c r="D13" i="12"/>
  <c r="D31" i="12"/>
  <c r="D32" i="12"/>
  <c r="D33" i="12"/>
  <c r="D37" i="12"/>
  <c r="D38" i="12"/>
  <c r="D39" i="12"/>
  <c r="D40" i="12"/>
  <c r="D41" i="12"/>
  <c r="D42" i="12"/>
  <c r="E34" i="12"/>
  <c r="G34" i="12" s="1"/>
  <c r="E32" i="12"/>
  <c r="G32" i="12" s="1"/>
  <c r="B19" i="12"/>
  <c r="B16" i="12"/>
  <c r="B15" i="12"/>
  <c r="B13" i="12"/>
  <c r="B12" i="12"/>
  <c r="B11" i="12"/>
  <c r="B10" i="12"/>
  <c r="B9" i="12"/>
  <c r="B8" i="12"/>
  <c r="D4" i="12"/>
  <c r="D5" i="12"/>
  <c r="C9" i="12"/>
  <c r="C8" i="12"/>
  <c r="E37" i="12" l="1"/>
  <c r="G37" i="12" s="1"/>
  <c r="E40" i="12"/>
  <c r="G40" i="12" s="1"/>
  <c r="E33" i="12"/>
  <c r="G33" i="12" s="1"/>
  <c r="E38" i="12"/>
  <c r="G38" i="12" s="1"/>
  <c r="E39" i="12"/>
  <c r="G39" i="12" s="1"/>
  <c r="E42" i="12"/>
  <c r="G42" i="12" s="1"/>
  <c r="E31" i="12"/>
  <c r="G31" i="12" s="1"/>
  <c r="E41" i="12"/>
  <c r="G41" i="12" s="1"/>
  <c r="E30" i="12"/>
  <c r="G30" i="12" s="1"/>
  <c r="E40" i="7"/>
  <c r="G40" i="7" s="1"/>
  <c r="E46" i="7"/>
  <c r="G46" i="7" s="1"/>
  <c r="E47" i="7"/>
  <c r="G47" i="7" s="1"/>
  <c r="E49" i="7"/>
  <c r="G49" i="7" s="1"/>
  <c r="E38" i="7"/>
  <c r="G38" i="7" s="1"/>
  <c r="E39" i="7"/>
  <c r="G39" i="7" s="1"/>
  <c r="E48" i="7"/>
  <c r="G48" i="7" s="1"/>
  <c r="E44" i="7"/>
  <c r="G44" i="7" s="1"/>
  <c r="E45" i="7"/>
  <c r="G45" i="7" s="1"/>
  <c r="E37" i="7"/>
  <c r="G37" i="7" s="1"/>
  <c r="C15" i="7"/>
  <c r="C19" i="15" l="1"/>
  <c r="B34" i="15"/>
  <c r="B35" i="15"/>
  <c r="B36" i="15"/>
  <c r="B33" i="15"/>
  <c r="C18" i="15"/>
  <c r="C17" i="15"/>
  <c r="A24" i="15"/>
  <c r="A23" i="15"/>
  <c r="E8" i="10"/>
  <c r="E117" i="10" l="1"/>
  <c r="E119" i="10"/>
  <c r="E118" i="10"/>
  <c r="E116" i="10"/>
  <c r="E115" i="10"/>
  <c r="E114" i="10"/>
  <c r="E113" i="10"/>
  <c r="E112" i="10"/>
  <c r="E111" i="10"/>
  <c r="E110" i="10"/>
  <c r="E109" i="10"/>
  <c r="E108" i="10"/>
  <c r="E107" i="10"/>
  <c r="E106" i="10"/>
  <c r="E105" i="10"/>
  <c r="E104" i="10"/>
  <c r="E103" i="10"/>
  <c r="E102" i="10"/>
  <c r="E101" i="10"/>
  <c r="E100" i="10"/>
  <c r="E99" i="10"/>
  <c r="E98" i="10"/>
  <c r="E97" i="10"/>
  <c r="E96" i="10"/>
  <c r="E89" i="10"/>
  <c r="E88" i="10"/>
  <c r="E87" i="10"/>
  <c r="E86" i="10"/>
  <c r="E85" i="10"/>
  <c r="E84" i="10"/>
  <c r="E83" i="10"/>
  <c r="E82" i="10"/>
  <c r="E8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7" i="10"/>
  <c r="E9" i="10"/>
  <c r="E10" i="10"/>
  <c r="E11" i="10"/>
  <c r="E12" i="10"/>
  <c r="E15" i="10"/>
  <c r="E16" i="10"/>
  <c r="E17" i="10"/>
  <c r="E18" i="10"/>
  <c r="E19" i="10"/>
  <c r="E20" i="10"/>
  <c r="E21" i="10"/>
  <c r="E22" i="10"/>
  <c r="B44" i="12" l="1"/>
  <c r="C5" i="15"/>
  <c r="B42" i="15"/>
  <c r="C45" i="15"/>
  <c r="C43" i="15"/>
  <c r="B3" i="15" l="1"/>
  <c r="A25" i="15" l="1"/>
  <c r="E14" i="10"/>
  <c r="E13" i="10"/>
  <c r="C16" i="7"/>
  <c r="G44" i="12"/>
  <c r="C44" i="12"/>
  <c r="B10" i="15" l="1"/>
  <c r="C6" i="15"/>
  <c r="C4" i="15"/>
  <c r="D50" i="15" l="1"/>
  <c r="D49" i="15"/>
  <c r="D48" i="15"/>
  <c r="F4" i="12"/>
  <c r="F3" i="12"/>
  <c r="F2" i="12"/>
  <c r="C94" i="10"/>
  <c r="C79" i="10"/>
  <c r="C44" i="10"/>
  <c r="C4" i="10"/>
  <c r="A94" i="10"/>
  <c r="B94" i="10"/>
  <c r="A44" i="10"/>
  <c r="A79" i="10"/>
  <c r="A4" i="10"/>
  <c r="B44" i="10"/>
  <c r="B79" i="10"/>
  <c r="B4" i="10"/>
  <c r="C26" i="7" l="1"/>
  <c r="F44" i="12" l="1"/>
  <c r="V59" i="10"/>
  <c r="V58" i="10"/>
  <c r="V57" i="10"/>
  <c r="V56" i="10"/>
  <c r="V55" i="10"/>
  <c r="V54" i="10"/>
  <c r="V53" i="10"/>
  <c r="V52" i="10"/>
  <c r="V51" i="10"/>
  <c r="V50" i="10"/>
  <c r="V49" i="10"/>
  <c r="V48" i="10"/>
  <c r="V47" i="10"/>
  <c r="S46" i="10"/>
  <c r="V46" i="10"/>
  <c r="S45" i="10"/>
  <c r="V45" i="10" s="1"/>
  <c r="S44" i="10"/>
  <c r="V44" i="10" s="1"/>
  <c r="V43" i="10"/>
  <c r="V42" i="10"/>
  <c r="V41" i="10"/>
  <c r="V40" i="10"/>
  <c r="V39" i="10"/>
  <c r="V38" i="10"/>
  <c r="V37" i="10"/>
  <c r="V36" i="10"/>
  <c r="V35" i="10"/>
  <c r="V34" i="10"/>
  <c r="V33" i="10"/>
  <c r="V32" i="10"/>
  <c r="V31" i="10"/>
  <c r="V30" i="10"/>
  <c r="V29" i="10"/>
  <c r="V28" i="10"/>
  <c r="V27" i="10"/>
  <c r="V26" i="10"/>
  <c r="V25" i="10"/>
  <c r="V24" i="10"/>
  <c r="V23" i="10"/>
  <c r="V22" i="10"/>
  <c r="V21" i="10"/>
  <c r="V20" i="10"/>
  <c r="V19" i="10"/>
  <c r="V18" i="10"/>
  <c r="V17" i="10"/>
  <c r="V16" i="10"/>
  <c r="V15" i="10"/>
  <c r="V14" i="10"/>
  <c r="V13" i="10"/>
  <c r="V12" i="10"/>
  <c r="V11" i="10"/>
  <c r="V10" i="10"/>
  <c r="V9" i="10"/>
  <c r="V8" i="10"/>
  <c r="V7" i="10"/>
  <c r="V6" i="10"/>
  <c r="V5" i="10"/>
  <c r="V4" i="10"/>
  <c r="V3" i="10"/>
  <c r="V2" i="10"/>
  <c r="S1" i="10"/>
  <c r="V1" i="10" s="1"/>
  <c r="D44" i="12" l="1"/>
  <c r="E44" i="12"/>
  <c r="B26" i="12"/>
  <c r="C8" i="15"/>
  <c r="B53" i="7" l="1"/>
  <c r="B46" i="12" l="1"/>
  <c r="C46" i="12" s="1"/>
  <c r="D46" i="12" s="1"/>
  <c r="B52" i="7"/>
  <c r="C53" i="7"/>
  <c r="D53" i="7" s="1"/>
  <c r="B47" i="12" l="1"/>
  <c r="C47" i="12" s="1"/>
  <c r="D47" i="12" s="1"/>
  <c r="F46" i="12" s="1"/>
  <c r="C52" i="7"/>
  <c r="D52" i="7" s="1"/>
  <c r="F52" i="7" s="1"/>
</calcChain>
</file>

<file path=xl/sharedStrings.xml><?xml version="1.0" encoding="utf-8"?>
<sst xmlns="http://schemas.openxmlformats.org/spreadsheetml/2006/main" count="320" uniqueCount="193">
  <si>
    <t>Prix Unitaire HT</t>
  </si>
  <si>
    <t>Serviettes (paquet de 100)</t>
  </si>
  <si>
    <t>Prix Total HT</t>
  </si>
  <si>
    <t>Prix Total TTC</t>
  </si>
  <si>
    <t>Droit de bouchon</t>
  </si>
  <si>
    <t>Petit Déjeuner Complet (boisson chaude, jus, viennoisserie)</t>
  </si>
  <si>
    <t>Assortiment de Canapés salés (48 piéces)</t>
  </si>
  <si>
    <t>Assortiment de Mignardises (56 piéces)</t>
  </si>
  <si>
    <t>Assortiment de mini viennoisseries</t>
  </si>
  <si>
    <t>Brioche (6 parts)</t>
  </si>
  <si>
    <t>Brownie (12 parts)</t>
  </si>
  <si>
    <t>Cake (12 parts)</t>
  </si>
  <si>
    <t>Cannelés</t>
  </si>
  <si>
    <t>Pain Surprise (50 sandwichs)</t>
  </si>
  <si>
    <t>Pâtisserie (part individuelle)</t>
  </si>
  <si>
    <t>Salade de fruits</t>
  </si>
  <si>
    <t>Tarte aux fruits de saison (10/12 parts)</t>
  </si>
  <si>
    <t>Tarte aux fruits de saison (6/8 parts)</t>
  </si>
  <si>
    <t>Thermos de café avec matériel</t>
  </si>
  <si>
    <t>Thermos de thé avec matériel</t>
  </si>
  <si>
    <t>Jus de pamplemouse 1l</t>
  </si>
  <si>
    <t>ChampagneDevaux Brut</t>
  </si>
  <si>
    <t>Cidre</t>
  </si>
  <si>
    <t>Crémant de Loire</t>
  </si>
  <si>
    <t>Sandwich Végétarien</t>
  </si>
  <si>
    <t>Sandwich Jambon Beurre</t>
  </si>
  <si>
    <t>Sandwich Jambon Emmental</t>
  </si>
  <si>
    <t>Sandwich Poulet</t>
  </si>
  <si>
    <t>Sandwich Thon</t>
  </si>
  <si>
    <t>Sandwich Saumon</t>
  </si>
  <si>
    <t>Jus d'orange 1l</t>
  </si>
  <si>
    <t>Pizza Ronde (1 personne)</t>
  </si>
  <si>
    <t>Pizza Carrée (1 part)</t>
  </si>
  <si>
    <t>Pizza Plaque (6 parts)</t>
  </si>
  <si>
    <t>Forfait Vaisselle Jetable (assiette, gobelet, serviette, couverts)</t>
  </si>
  <si>
    <t>Verre cristal jetable (part 100)</t>
  </si>
  <si>
    <t>Corbeille de fruits (10 personnes)</t>
  </si>
  <si>
    <t>Lait</t>
  </si>
  <si>
    <t xml:space="preserve"> TVA</t>
  </si>
  <si>
    <t xml:space="preserve"> (1) 10%</t>
  </si>
  <si>
    <t>(2) 20%</t>
  </si>
  <si>
    <t>Eau de source 0,5 l (24 pièces)</t>
  </si>
  <si>
    <t>Eau de source 1,5 l (6 pièces)</t>
  </si>
  <si>
    <t>Eau pétillante 1 l (6 pièces)</t>
  </si>
  <si>
    <t>Quiche loraine (8 parts)</t>
  </si>
  <si>
    <t>Quiche tomate chèvre (8 parts)</t>
  </si>
  <si>
    <t>Quiche Poulet (8 parts)</t>
  </si>
  <si>
    <t>Pizza Ronde  3 Fromages (1 part)</t>
  </si>
  <si>
    <t>Pizza Ronde  Poulet (1 part)</t>
  </si>
  <si>
    <t>Pizza Ronde  Végétarienne (1 part)</t>
  </si>
  <si>
    <t>Pizza Carrée 3 Fromages (1 part)</t>
  </si>
  <si>
    <t>Pizza Plaque 3 Fromages (6 parts)</t>
  </si>
  <si>
    <t>Pizza Plaque Poulet (6 parts)</t>
  </si>
  <si>
    <t>Pizza Plaque Végétarienne (6 parts)</t>
  </si>
  <si>
    <t>ChampagneDevaux Brut 75cl</t>
  </si>
  <si>
    <t>Cidre 75cl</t>
  </si>
  <si>
    <t>Crémant de Loire 75cl</t>
  </si>
  <si>
    <t>Vin Rosé (75 cl)</t>
  </si>
  <si>
    <t>Vin Blanc (75 cl)</t>
  </si>
  <si>
    <t>Vin rouge (75 cl)</t>
  </si>
  <si>
    <t>Mini-macarons</t>
  </si>
  <si>
    <t>Pain au chocolat</t>
  </si>
  <si>
    <t>Croissant</t>
  </si>
  <si>
    <t>Pain aux Raisins</t>
  </si>
  <si>
    <t>Chausson aux Pommes</t>
  </si>
  <si>
    <t>Mini pain au chocolat</t>
  </si>
  <si>
    <t>Mini Croissant</t>
  </si>
  <si>
    <t>Mini Pain aux raisins</t>
  </si>
  <si>
    <t>Pizza Carrée Poulet (1 part)</t>
  </si>
  <si>
    <t>Pizza Carrée  Végétarienne (1 part)</t>
  </si>
  <si>
    <t>BON   DE  FABRICATION PETIT DEJEUNER</t>
  </si>
  <si>
    <t>DATE :</t>
  </si>
  <si>
    <t>HEURE :</t>
  </si>
  <si>
    <t>LIEU :</t>
  </si>
  <si>
    <t>A EMPORTER :</t>
  </si>
  <si>
    <t>Nombre :</t>
  </si>
  <si>
    <t>NATURE DE LA PRESTATION</t>
  </si>
  <si>
    <t>FABRICATION ET SORTIES</t>
  </si>
  <si>
    <t>Boissons  chaudes</t>
  </si>
  <si>
    <t>sucre</t>
  </si>
  <si>
    <t>sachet de thé</t>
  </si>
  <si>
    <t>agitateur</t>
  </si>
  <si>
    <t>serviette</t>
  </si>
  <si>
    <t>gobelet à café</t>
  </si>
  <si>
    <t>mini pain aux raisins</t>
  </si>
  <si>
    <t>gobelet à thé</t>
  </si>
  <si>
    <t>Verre cristal</t>
  </si>
  <si>
    <t>nappe en papier</t>
  </si>
  <si>
    <t>ciseaux + scotch</t>
  </si>
  <si>
    <t>nappe en tissu</t>
  </si>
  <si>
    <t>sac poubelle</t>
  </si>
  <si>
    <t>BOISSON ECONOMAT</t>
  </si>
  <si>
    <t>RETOURS  BOISSONS</t>
  </si>
  <si>
    <t>PATISSERIE</t>
  </si>
  <si>
    <t>GRIGNOTE</t>
  </si>
  <si>
    <t>CHAUD</t>
  </si>
  <si>
    <t>BANQUET</t>
  </si>
  <si>
    <t>Pause Café</t>
  </si>
  <si>
    <t>date</t>
  </si>
  <si>
    <t>Date de l'événement :</t>
  </si>
  <si>
    <t>Adresse :</t>
  </si>
  <si>
    <t>Ville :</t>
  </si>
  <si>
    <t>Heure de l'événement :</t>
  </si>
  <si>
    <t>TOTAL TVA</t>
  </si>
  <si>
    <t>MONTANT HT</t>
  </si>
  <si>
    <t>Lieu de l'événement :</t>
  </si>
  <si>
    <t>Code Postal :</t>
  </si>
  <si>
    <t>TOTAL GENERAL  TTC</t>
  </si>
  <si>
    <t>Lait 1l</t>
  </si>
  <si>
    <t>Thermos de café avec matériel (20 personnes)</t>
  </si>
  <si>
    <t>Thermos de thé avec matériel (10 personnes)</t>
  </si>
  <si>
    <t>Mode de règlement :</t>
  </si>
  <si>
    <t>Organisateur :</t>
  </si>
  <si>
    <t>Eau de source 1,5 l (1 bouteille)</t>
  </si>
  <si>
    <t>heure de la prestation</t>
  </si>
  <si>
    <t xml:space="preserve">DEVIS </t>
  </si>
  <si>
    <t>Bol de crudité et sa sauce (le bol)</t>
  </si>
  <si>
    <t>Nombre de convives :</t>
  </si>
  <si>
    <t>DEVIS N°</t>
  </si>
  <si>
    <t>FACTURE N°</t>
  </si>
  <si>
    <t>N° CHORUS</t>
  </si>
  <si>
    <t>devis</t>
  </si>
  <si>
    <t>XX</t>
  </si>
  <si>
    <t>Viennoiseries</t>
  </si>
  <si>
    <t>pour le :</t>
  </si>
  <si>
    <t>Heure :</t>
  </si>
  <si>
    <t>mini pain au chocolat</t>
  </si>
  <si>
    <t>Merci</t>
  </si>
  <si>
    <t>mini croissant</t>
  </si>
  <si>
    <t>Flutes jetable (par 10)</t>
  </si>
  <si>
    <t>Verre cristal jetable (part 50)</t>
  </si>
  <si>
    <t>Mini-macarons(par 12)</t>
  </si>
  <si>
    <t>lait 1l</t>
  </si>
  <si>
    <t>autre</t>
  </si>
  <si>
    <t>TOTAL TTC</t>
  </si>
  <si>
    <t>1 -</t>
  </si>
  <si>
    <t xml:space="preserve"> 2 - </t>
  </si>
  <si>
    <t xml:space="preserve"> 3 - </t>
  </si>
  <si>
    <t xml:space="preserve"> 4 - </t>
  </si>
  <si>
    <t xml:space="preserve"> 5 - </t>
  </si>
  <si>
    <t>complétez le devis</t>
  </si>
  <si>
    <t>DETAIL DE L'EVENEMENT</t>
  </si>
  <si>
    <t>Date de la commande</t>
  </si>
  <si>
    <t xml:space="preserve"> N° Chorus</t>
  </si>
  <si>
    <t>ORGANISME PAYEUR</t>
  </si>
  <si>
    <t>ORGANISME COMMANDITAIRE</t>
  </si>
  <si>
    <t>Ministère :</t>
  </si>
  <si>
    <t>e-mail :</t>
  </si>
  <si>
    <t xml:space="preserve">Ville : </t>
  </si>
  <si>
    <t>Téléphone :</t>
  </si>
  <si>
    <t>Contact paiement :</t>
  </si>
  <si>
    <t>Contact :</t>
  </si>
  <si>
    <t xml:space="preserve">Objet de l'évènement : </t>
  </si>
  <si>
    <t>Code TVA</t>
  </si>
  <si>
    <t>QUANTITE</t>
  </si>
  <si>
    <t>" Etapes à suivre pour valider votre commande "</t>
  </si>
  <si>
    <t>Contact sur le lieu de l'événement :</t>
  </si>
  <si>
    <t>indiquez le mode de règlement (CB ou Chorus)</t>
  </si>
  <si>
    <t xml:space="preserve"> 6 - </t>
  </si>
  <si>
    <t>Rajoutez le N° de Commande/Chorus</t>
  </si>
  <si>
    <t xml:space="preserve">Renvoyez le devis sous forme EXCEL </t>
  </si>
  <si>
    <r>
      <t xml:space="preserve">Renvoyez le devis </t>
    </r>
    <r>
      <rPr>
        <b/>
        <sz val="20"/>
        <color rgb="FFC00000"/>
        <rFont val="Calibri"/>
        <family val="2"/>
        <scheme val="minor"/>
      </rPr>
      <t>signé</t>
    </r>
    <r>
      <rPr>
        <b/>
        <sz val="16"/>
        <color rgb="FFC00000"/>
        <rFont val="Calibri"/>
        <family val="2"/>
        <scheme val="minor"/>
      </rPr>
      <t xml:space="preserve"> sous forme PDF</t>
    </r>
  </si>
  <si>
    <r>
      <t>l'AURI vous renvoie un mail d'</t>
    </r>
    <r>
      <rPr>
        <b/>
        <sz val="18"/>
        <rFont val="Calibri"/>
        <family val="2"/>
        <scheme val="minor"/>
      </rPr>
      <t xml:space="preserve">acceptation </t>
    </r>
    <r>
      <rPr>
        <b/>
        <sz val="14"/>
        <rFont val="Calibri"/>
        <family val="2"/>
        <scheme val="minor"/>
      </rPr>
      <t>de votre demande</t>
    </r>
  </si>
  <si>
    <t>N°Commande/Chorus :</t>
  </si>
  <si>
    <t>Pièce</t>
  </si>
  <si>
    <t>Thermos Café</t>
  </si>
  <si>
    <t xml:space="preserve"> Thermos (10 personnes environ)</t>
  </si>
  <si>
    <t>Thermos Thé</t>
  </si>
  <si>
    <t>Pièce entière</t>
  </si>
  <si>
    <t>DENOMINATION DU PRODUIT</t>
  </si>
  <si>
    <t>CONDITIONNEMENT</t>
  </si>
  <si>
    <t>livraison &amp; Mise en place &amp; Reprise</t>
  </si>
  <si>
    <t>Livraison</t>
  </si>
  <si>
    <t>Fruit du jour</t>
  </si>
  <si>
    <t>INFORMATIONS UTILES :</t>
  </si>
  <si>
    <t xml:space="preserve"> Thermos (15 personnes environ)</t>
  </si>
  <si>
    <t>DATE DE LA COMMANDE</t>
  </si>
  <si>
    <t>DEVIS</t>
  </si>
  <si>
    <r>
      <t xml:space="preserve">Grande-viennoiseries  </t>
    </r>
    <r>
      <rPr>
        <sz val="18"/>
        <color rgb="FFFF0000"/>
        <rFont val="Calibri"/>
        <family val="2"/>
        <scheme val="minor"/>
      </rPr>
      <t>*</t>
    </r>
    <r>
      <rPr>
        <sz val="11"/>
        <color rgb="FFFF0000"/>
        <rFont val="Calibri"/>
        <family val="2"/>
        <scheme val="minor"/>
      </rPr>
      <t xml:space="preserve">(rayez la mention unitule)  </t>
    </r>
    <r>
      <rPr>
        <sz val="18"/>
        <color indexed="63"/>
        <rFont val="Calibri"/>
        <family val="2"/>
        <scheme val="minor"/>
      </rPr>
      <t xml:space="preserve">                                                                                           </t>
    </r>
    <r>
      <rPr>
        <sz val="16"/>
        <color indexed="63"/>
        <rFont val="Calibri"/>
        <family val="2"/>
        <scheme val="minor"/>
      </rPr>
      <t>(*pain-choco,  *croissant,  *pain-raisin,  *chausson aux pommes)</t>
    </r>
  </si>
  <si>
    <r>
      <t>Mini-viennoiseries   *</t>
    </r>
    <r>
      <rPr>
        <sz val="11"/>
        <color rgb="FFFF0000"/>
        <rFont val="Calibri"/>
        <family val="2"/>
        <scheme val="minor"/>
      </rPr>
      <t xml:space="preserve">(rayez la mention unitule)  </t>
    </r>
    <r>
      <rPr>
        <sz val="18"/>
        <color indexed="63"/>
        <rFont val="Calibri"/>
        <family val="2"/>
        <scheme val="minor"/>
      </rPr>
      <t xml:space="preserve">                                                                                              </t>
    </r>
    <r>
      <rPr>
        <sz val="16"/>
        <color indexed="63"/>
        <rFont val="Calibri"/>
        <family val="2"/>
        <scheme val="minor"/>
      </rPr>
      <t>(*mini-pain-choco,   *mini-croissant,   *mini-pain-raisin)</t>
    </r>
  </si>
  <si>
    <t>Brioche entière</t>
  </si>
  <si>
    <t>00/00/2018</t>
  </si>
  <si>
    <t>Cake natureTadaam (issu de pains perdus)</t>
  </si>
  <si>
    <t>Cookie Tadaam (issu de pains perdus)</t>
  </si>
  <si>
    <t xml:space="preserve">N° client : </t>
  </si>
  <si>
    <r>
      <t xml:space="preserve">FORMULE  </t>
    </r>
    <r>
      <rPr>
        <b/>
        <sz val="11"/>
        <rFont val="Calibri"/>
        <family val="2"/>
        <scheme val="minor"/>
      </rPr>
      <t>(commande minimum : 10 pers)</t>
    </r>
  </si>
  <si>
    <r>
      <rPr>
        <b/>
        <sz val="18"/>
        <color indexed="63"/>
        <rFont val="Calibri"/>
        <family val="2"/>
        <scheme val="minor"/>
      </rPr>
      <t xml:space="preserve">Forfait petit déjeuner  comprenant : </t>
    </r>
    <r>
      <rPr>
        <sz val="18"/>
        <color indexed="63"/>
        <rFont val="Calibri"/>
        <family val="2"/>
        <scheme val="minor"/>
      </rPr>
      <t xml:space="preserve">
mini-viennoiseries -3 p/pers, jus de fruits, eau minérale, café, thé  </t>
    </r>
    <r>
      <rPr>
        <sz val="16"/>
        <color indexed="63"/>
        <rFont val="Calibri"/>
        <family val="2"/>
        <scheme val="minor"/>
      </rPr>
      <t xml:space="preserve">(Matériel : verres, gobelets, agitateur, sucre, et serviette) </t>
    </r>
  </si>
  <si>
    <t>Litre 1,50</t>
  </si>
  <si>
    <t>Litre 0,50</t>
  </si>
  <si>
    <t>Jus d'orange ou de Pamplemousse</t>
  </si>
  <si>
    <t>Litre 1,00</t>
  </si>
  <si>
    <t>Eau de source 0,50l</t>
  </si>
  <si>
    <t>Eau de source 1,50l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</si>
</sst>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164" formatCode="#,##0.00\ &quot;€&quot;"/>
    <numFmt numFmtId="165" formatCode="[$-F800]dddd\,\ mmmm\ dd\,\ yyyy"/>
    <numFmt numFmtId="166" formatCode="0#&quot; &quot;##&quot; &quot;##&quot; &quot;##&quot; &quot;##"/>
    <numFmt numFmtId="167" formatCode="h:mm;@"/>
    <numFmt numFmtId="168" formatCode="#,##0_ ;\-#,##0\ "/>
    <numFmt numFmtId="169" formatCode="[$-F400]h:mm:ss\ AM/PM"/>
  </numFmts>
  <fonts count="71">
    <font>
      <sz val="10"/>
      <name val="Arial"/>
    </font>
    <font>
      <b/>
      <sz val="14"/>
      <name val="Arial"/>
      <family val="2"/>
    </font>
    <font>
      <sz val="10"/>
      <name val="BC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8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8"/>
      <color indexed="62"/>
      <name val="Calibri"/>
      <family val="2"/>
      <scheme val="minor"/>
    </font>
    <font>
      <sz val="10"/>
      <color theme="7" tint="-0.499984740745262"/>
      <name val="Calibri"/>
      <family val="2"/>
      <scheme val="minor"/>
    </font>
    <font>
      <b/>
      <sz val="18"/>
      <color theme="7" tint="-0.49998474074526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7" tint="-0.499984740745262"/>
      <name val="Calibri"/>
      <family val="2"/>
      <scheme val="minor"/>
    </font>
    <font>
      <sz val="11"/>
      <color indexed="18"/>
      <name val="Calibri"/>
      <family val="2"/>
      <scheme val="minor"/>
    </font>
    <font>
      <sz val="14"/>
      <color theme="7" tint="-0.49998474074526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14"/>
      <name val="Calibri"/>
      <family val="2"/>
      <scheme val="minor"/>
    </font>
    <font>
      <u/>
      <sz val="1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28"/>
      <color theme="8" tint="-0.249977111117893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8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name val="Cambria"/>
      <family val="1"/>
    </font>
    <font>
      <b/>
      <sz val="14"/>
      <name val="BC"/>
    </font>
    <font>
      <b/>
      <sz val="20"/>
      <color rgb="FFFF0000"/>
      <name val="Arial"/>
      <family val="2"/>
    </font>
    <font>
      <b/>
      <sz val="22"/>
      <color theme="8" tint="-0.249977111117893"/>
      <name val="Calibri"/>
      <family val="2"/>
      <scheme val="minor"/>
    </font>
    <font>
      <b/>
      <sz val="18"/>
      <name val="Arial"/>
      <family val="2"/>
    </font>
    <font>
      <sz val="36"/>
      <color theme="1"/>
      <name val="Calibri"/>
      <family val="2"/>
      <scheme val="minor"/>
    </font>
    <font>
      <sz val="36"/>
      <color rgb="FFFF0000"/>
      <name val="Calibri"/>
      <family val="2"/>
      <scheme val="minor"/>
    </font>
    <font>
      <sz val="48"/>
      <color theme="1"/>
      <name val="Calibri"/>
      <family val="2"/>
      <scheme val="minor"/>
    </font>
    <font>
      <i/>
      <sz val="72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6"/>
      <name val="Arial"/>
      <family val="2"/>
    </font>
    <font>
      <sz val="20"/>
      <name val="Cambria"/>
      <family val="1"/>
    </font>
    <font>
      <b/>
      <sz val="16"/>
      <color theme="8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4"/>
      <color rgb="FFC0000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6"/>
      <color rgb="FFC00000"/>
      <name val="Calibri"/>
      <family val="2"/>
    </font>
    <font>
      <b/>
      <sz val="28"/>
      <color rgb="FFC00000"/>
      <name val="Calibri"/>
      <family val="2"/>
      <scheme val="minor"/>
    </font>
    <font>
      <b/>
      <sz val="18"/>
      <color rgb="FFC00000"/>
      <name val="Arial"/>
      <family val="2"/>
    </font>
    <font>
      <b/>
      <sz val="20"/>
      <color rgb="FFC00000"/>
      <name val="Calibri"/>
      <family val="2"/>
      <scheme val="minor"/>
    </font>
    <font>
      <sz val="16"/>
      <color indexed="63"/>
      <name val="Calibri"/>
      <family val="2"/>
      <scheme val="minor"/>
    </font>
    <font>
      <sz val="18"/>
      <color indexed="63"/>
      <name val="Calibri"/>
      <family val="2"/>
      <scheme val="minor"/>
    </font>
    <font>
      <b/>
      <sz val="18"/>
      <color indexed="63"/>
      <name val="Calibri"/>
      <family val="2"/>
      <scheme val="minor"/>
    </font>
    <font>
      <b/>
      <sz val="22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4"/>
      <name val="Arial"/>
      <family val="2"/>
    </font>
    <font>
      <b/>
      <sz val="24"/>
      <name val="Calibri"/>
      <family val="2"/>
      <scheme val="minor"/>
    </font>
    <font>
      <b/>
      <sz val="28"/>
      <color theme="7" tint="-0.499984740745262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auto="1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auto="1"/>
      </bottom>
      <diagonal/>
    </border>
    <border>
      <left/>
      <right/>
      <top style="thick">
        <color indexed="64"/>
      </top>
      <bottom style="thin">
        <color auto="1"/>
      </bottom>
      <diagonal/>
    </border>
    <border>
      <left/>
      <right style="thin">
        <color auto="1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358">
    <xf numFmtId="0" fontId="0" fillId="0" borderId="0" xfId="0"/>
    <xf numFmtId="0" fontId="2" fillId="0" borderId="2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0" xfId="0" applyFont="1" applyFill="1" applyBorder="1"/>
    <xf numFmtId="0" fontId="0" fillId="0" borderId="0" xfId="0" applyProtection="1"/>
    <xf numFmtId="0" fontId="2" fillId="0" borderId="11" xfId="0" applyFont="1" applyFill="1" applyBorder="1"/>
    <xf numFmtId="0" fontId="8" fillId="0" borderId="0" xfId="0" applyFont="1" applyAlignment="1" applyProtection="1"/>
    <xf numFmtId="0" fontId="0" fillId="0" borderId="0" xfId="0" applyBorder="1"/>
    <xf numFmtId="0" fontId="2" fillId="0" borderId="9" xfId="0" applyFont="1" applyBorder="1"/>
    <xf numFmtId="0" fontId="2" fillId="0" borderId="13" xfId="0" applyFont="1" applyBorder="1"/>
    <xf numFmtId="9" fontId="0" fillId="0" borderId="0" xfId="0" applyNumberFormat="1"/>
    <xf numFmtId="44" fontId="0" fillId="0" borderId="0" xfId="0" applyNumberFormat="1"/>
    <xf numFmtId="44" fontId="2" fillId="0" borderId="0" xfId="0" applyNumberFormat="1" applyFont="1" applyFill="1" applyBorder="1"/>
    <xf numFmtId="0" fontId="0" fillId="0" borderId="0" xfId="0" applyAlignment="1" applyProtection="1"/>
    <xf numFmtId="0" fontId="0" fillId="0" borderId="0" xfId="0" applyAlignment="1"/>
    <xf numFmtId="168" fontId="0" fillId="0" borderId="0" xfId="0" applyNumberFormat="1"/>
    <xf numFmtId="0" fontId="2" fillId="0" borderId="4" xfId="0" applyFont="1" applyBorder="1" applyAlignment="1">
      <alignment horizontal="left"/>
    </xf>
    <xf numFmtId="0" fontId="1" fillId="2" borderId="15" xfId="2" applyFont="1" applyFill="1" applyBorder="1" applyAlignment="1">
      <alignment horizontal="left" vertical="center" indent="1"/>
    </xf>
    <xf numFmtId="0" fontId="4" fillId="2" borderId="16" xfId="2" applyFont="1" applyFill="1" applyBorder="1" applyAlignment="1">
      <alignment horizontal="center" vertical="center"/>
    </xf>
    <xf numFmtId="0" fontId="4" fillId="2" borderId="17" xfId="2" applyFont="1" applyFill="1" applyBorder="1" applyAlignment="1">
      <alignment horizontal="center" vertical="center"/>
    </xf>
    <xf numFmtId="0" fontId="8" fillId="2" borderId="0" xfId="2" applyFont="1" applyFill="1" applyBorder="1"/>
    <xf numFmtId="0" fontId="4" fillId="2" borderId="4" xfId="2" applyFont="1" applyFill="1" applyBorder="1" applyAlignment="1">
      <alignment horizontal="center" vertical="center"/>
    </xf>
    <xf numFmtId="0" fontId="11" fillId="0" borderId="22" xfId="2" applyFont="1" applyBorder="1" applyAlignment="1">
      <alignment horizontal="center" vertical="center"/>
    </xf>
    <xf numFmtId="0" fontId="5" fillId="0" borderId="22" xfId="2" applyFont="1" applyBorder="1" applyAlignment="1"/>
    <xf numFmtId="0" fontId="10" fillId="0" borderId="18" xfId="2" applyFont="1" applyBorder="1" applyAlignment="1"/>
    <xf numFmtId="0" fontId="9" fillId="0" borderId="24" xfId="2" applyFont="1" applyBorder="1" applyAlignment="1">
      <alignment horizontal="center" vertical="center"/>
    </xf>
    <xf numFmtId="0" fontId="9" fillId="0" borderId="22" xfId="2" applyFont="1" applyBorder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13" fillId="0" borderId="29" xfId="2" applyFont="1" applyBorder="1" applyAlignment="1"/>
    <xf numFmtId="0" fontId="11" fillId="0" borderId="27" xfId="2" applyFont="1" applyBorder="1" applyAlignment="1">
      <alignment horizontal="center" vertical="center"/>
    </xf>
    <xf numFmtId="0" fontId="5" fillId="0" borderId="24" xfId="2" applyFont="1" applyBorder="1" applyAlignment="1"/>
    <xf numFmtId="0" fontId="10" fillId="0" borderId="0" xfId="0" applyFont="1" applyProtection="1"/>
    <xf numFmtId="0" fontId="14" fillId="4" borderId="0" xfId="0" applyFont="1" applyFill="1" applyAlignment="1" applyProtection="1">
      <alignment horizontal="centerContinuous"/>
    </xf>
    <xf numFmtId="0" fontId="15" fillId="0" borderId="0" xfId="0" applyFont="1" applyAlignment="1" applyProtection="1">
      <alignment horizontal="centerContinuous"/>
    </xf>
    <xf numFmtId="0" fontId="16" fillId="0" borderId="0" xfId="0" applyFont="1" applyFill="1" applyAlignment="1" applyProtection="1">
      <alignment horizontal="centerContinuous"/>
    </xf>
    <xf numFmtId="0" fontId="14" fillId="0" borderId="0" xfId="0" applyFont="1" applyFill="1" applyAlignment="1" applyProtection="1">
      <alignment horizontal="centerContinuous"/>
    </xf>
    <xf numFmtId="0" fontId="17" fillId="4" borderId="0" xfId="0" applyFont="1" applyFill="1" applyAlignment="1" applyProtection="1">
      <alignment horizontal="center"/>
    </xf>
    <xf numFmtId="0" fontId="15" fillId="0" borderId="0" xfId="0" applyFont="1" applyAlignment="1" applyProtection="1"/>
    <xf numFmtId="0" fontId="18" fillId="2" borderId="0" xfId="0" applyFont="1" applyFill="1" applyAlignment="1" applyProtection="1">
      <alignment horizontal="center"/>
    </xf>
    <xf numFmtId="0" fontId="19" fillId="0" borderId="0" xfId="1" applyFont="1" applyAlignment="1" applyProtection="1">
      <alignment horizontal="center"/>
      <protection locked="0"/>
    </xf>
    <xf numFmtId="0" fontId="18" fillId="2" borderId="0" xfId="0" applyFont="1" applyFill="1" applyAlignment="1" applyProtection="1">
      <alignment horizontal="left"/>
    </xf>
    <xf numFmtId="0" fontId="18" fillId="0" borderId="0" xfId="0" applyFont="1" applyFill="1" applyAlignment="1" applyProtection="1"/>
    <xf numFmtId="0" fontId="21" fillId="0" borderId="0" xfId="0" applyFont="1" applyProtection="1"/>
    <xf numFmtId="0" fontId="15" fillId="0" borderId="0" xfId="0" applyFont="1" applyProtection="1"/>
    <xf numFmtId="0" fontId="21" fillId="2" borderId="0" xfId="0" applyFont="1" applyFill="1" applyProtection="1"/>
    <xf numFmtId="0" fontId="20" fillId="0" borderId="0" xfId="1" applyFont="1" applyAlignment="1" applyProtection="1"/>
    <xf numFmtId="0" fontId="22" fillId="0" borderId="0" xfId="0" applyFont="1" applyFill="1" applyAlignment="1" applyProtection="1">
      <alignment horizontal="center"/>
    </xf>
    <xf numFmtId="0" fontId="22" fillId="0" borderId="0" xfId="0" applyFont="1" applyBorder="1" applyAlignment="1" applyProtection="1">
      <alignment horizontal="left"/>
      <protection locked="0"/>
    </xf>
    <xf numFmtId="0" fontId="23" fillId="0" borderId="0" xfId="0" applyFont="1" applyFill="1" applyAlignment="1" applyProtection="1">
      <alignment horizontal="center"/>
    </xf>
    <xf numFmtId="0" fontId="24" fillId="0" borderId="0" xfId="0" applyFont="1" applyProtection="1"/>
    <xf numFmtId="0" fontId="25" fillId="0" borderId="0" xfId="0" applyFont="1" applyProtection="1"/>
    <xf numFmtId="0" fontId="21" fillId="0" borderId="0" xfId="0" applyFont="1"/>
    <xf numFmtId="0" fontId="26" fillId="0" borderId="0" xfId="0" applyFont="1" applyProtection="1"/>
    <xf numFmtId="0" fontId="17" fillId="0" borderId="0" xfId="0" applyFont="1" applyProtection="1"/>
    <xf numFmtId="0" fontId="29" fillId="5" borderId="32" xfId="0" applyFont="1" applyFill="1" applyBorder="1" applyAlignment="1" applyProtection="1">
      <alignment horizontal="center" vertical="center" wrapText="1"/>
    </xf>
    <xf numFmtId="0" fontId="29" fillId="5" borderId="33" xfId="0" applyFont="1" applyFill="1" applyBorder="1" applyAlignment="1" applyProtection="1">
      <alignment horizontal="center" vertical="center" wrapText="1"/>
    </xf>
    <xf numFmtId="0" fontId="30" fillId="0" borderId="0" xfId="0" applyFont="1" applyProtection="1"/>
    <xf numFmtId="0" fontId="17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31" fillId="0" borderId="0" xfId="0" applyFont="1" applyBorder="1" applyAlignment="1" applyProtection="1">
      <alignment horizontal="left"/>
      <protection locked="0"/>
    </xf>
    <xf numFmtId="0" fontId="28" fillId="0" borderId="0" xfId="0" applyFont="1" applyFill="1" applyAlignment="1" applyProtection="1">
      <alignment horizontal="left"/>
    </xf>
    <xf numFmtId="0" fontId="8" fillId="0" borderId="0" xfId="0" applyFont="1" applyAlignment="1" applyProtection="1">
      <alignment horizontal="centerContinuous"/>
    </xf>
    <xf numFmtId="0" fontId="0" fillId="0" borderId="0" xfId="0" applyAlignment="1">
      <alignment horizontal="center" vertical="center"/>
    </xf>
    <xf numFmtId="0" fontId="17" fillId="0" borderId="0" xfId="0" applyFont="1" applyBorder="1" applyAlignment="1" applyProtection="1">
      <alignment horizontal="right" vertical="center"/>
    </xf>
    <xf numFmtId="0" fontId="35" fillId="0" borderId="0" xfId="0" applyFont="1" applyFill="1" applyAlignment="1" applyProtection="1">
      <alignment horizontal="right"/>
    </xf>
    <xf numFmtId="0" fontId="34" fillId="4" borderId="0" xfId="0" applyFont="1" applyFill="1" applyProtection="1"/>
    <xf numFmtId="0" fontId="36" fillId="5" borderId="0" xfId="0" applyFont="1" applyFill="1" applyAlignment="1" applyProtection="1">
      <alignment horizontal="centerContinuous" vertical="center"/>
    </xf>
    <xf numFmtId="0" fontId="1" fillId="0" borderId="0" xfId="0" applyFont="1"/>
    <xf numFmtId="0" fontId="37" fillId="0" borderId="0" xfId="0" applyFont="1"/>
    <xf numFmtId="0" fontId="38" fillId="0" borderId="0" xfId="0" applyFont="1" applyFill="1" applyBorder="1"/>
    <xf numFmtId="0" fontId="38" fillId="0" borderId="0" xfId="0" applyFont="1" applyBorder="1"/>
    <xf numFmtId="0" fontId="1" fillId="0" borderId="0" xfId="0" applyFont="1" applyBorder="1"/>
    <xf numFmtId="0" fontId="37" fillId="0" borderId="0" xfId="0" applyFont="1" applyBorder="1"/>
    <xf numFmtId="0" fontId="38" fillId="0" borderId="0" xfId="0" applyFont="1" applyBorder="1" applyAlignment="1">
      <alignment horizontal="left"/>
    </xf>
    <xf numFmtId="20" fontId="0" fillId="0" borderId="0" xfId="0" applyNumberFormat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44" fontId="2" fillId="0" borderId="0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4" fontId="1" fillId="0" borderId="6" xfId="0" applyNumberFormat="1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167" fontId="1" fillId="0" borderId="0" xfId="0" applyNumberFormat="1" applyFont="1" applyBorder="1" applyAlignment="1">
      <alignment horizontal="center" vertical="center"/>
    </xf>
    <xf numFmtId="167" fontId="23" fillId="0" borderId="0" xfId="0" applyNumberFormat="1" applyFont="1" applyBorder="1" applyAlignment="1" applyProtection="1">
      <alignment horizontal="left" vertical="center"/>
      <protection locked="0"/>
    </xf>
    <xf numFmtId="167" fontId="23" fillId="0" borderId="0" xfId="0" applyNumberFormat="1" applyFont="1" applyBorder="1" applyAlignment="1" applyProtection="1">
      <alignment horizontal="left"/>
      <protection locked="0"/>
    </xf>
    <xf numFmtId="0" fontId="41" fillId="0" borderId="0" xfId="0" applyFont="1" applyAlignment="1" applyProtection="1">
      <alignment horizontal="right"/>
    </xf>
    <xf numFmtId="166" fontId="23" fillId="0" borderId="0" xfId="0" applyNumberFormat="1" applyFont="1" applyBorder="1" applyAlignment="1" applyProtection="1">
      <alignment horizontal="left"/>
      <protection locked="0"/>
    </xf>
    <xf numFmtId="0" fontId="41" fillId="0" borderId="0" xfId="0" applyFont="1" applyBorder="1" applyAlignment="1" applyProtection="1">
      <alignment horizontal="left"/>
      <protection locked="0"/>
    </xf>
    <xf numFmtId="0" fontId="23" fillId="0" borderId="0" xfId="0" applyFont="1" applyAlignment="1" applyProtection="1">
      <alignment horizontal="right"/>
    </xf>
    <xf numFmtId="166" fontId="10" fillId="0" borderId="0" xfId="0" applyNumberFormat="1" applyFont="1" applyBorder="1" applyAlignment="1" applyProtection="1">
      <alignment horizontal="left"/>
      <protection locked="0"/>
    </xf>
    <xf numFmtId="0" fontId="24" fillId="0" borderId="0" xfId="0" applyFont="1" applyBorder="1" applyProtection="1"/>
    <xf numFmtId="0" fontId="10" fillId="0" borderId="0" xfId="0" applyFont="1" applyBorder="1" applyAlignment="1" applyProtection="1"/>
    <xf numFmtId="0" fontId="27" fillId="4" borderId="0" xfId="0" applyFont="1" applyFill="1" applyAlignment="1" applyProtection="1">
      <alignment vertical="center" wrapText="1"/>
    </xf>
    <xf numFmtId="14" fontId="23" fillId="0" borderId="0" xfId="0" applyNumberFormat="1" applyFont="1" applyFill="1" applyBorder="1" applyAlignment="1" applyProtection="1">
      <alignment horizontal="left"/>
      <protection locked="0"/>
    </xf>
    <xf numFmtId="44" fontId="23" fillId="0" borderId="34" xfId="0" applyNumberFormat="1" applyFont="1" applyBorder="1" applyAlignment="1" applyProtection="1">
      <alignment shrinkToFit="1"/>
      <protection hidden="1"/>
    </xf>
    <xf numFmtId="1" fontId="23" fillId="0" borderId="34" xfId="0" applyNumberFormat="1" applyFont="1" applyBorder="1" applyAlignment="1" applyProtection="1">
      <alignment horizontal="center" shrinkToFit="1"/>
      <protection hidden="1"/>
    </xf>
    <xf numFmtId="0" fontId="9" fillId="0" borderId="50" xfId="2" applyFont="1" applyBorder="1" applyAlignment="1">
      <alignment horizontal="center" vertical="center"/>
    </xf>
    <xf numFmtId="0" fontId="27" fillId="5" borderId="0" xfId="0" applyFont="1" applyFill="1" applyAlignment="1" applyProtection="1">
      <alignment horizontal="centerContinuous" vertical="center"/>
    </xf>
    <xf numFmtId="0" fontId="10" fillId="0" borderId="0" xfId="0" applyFont="1" applyAlignment="1" applyProtection="1">
      <alignment horizontal="left"/>
      <protection locked="0"/>
    </xf>
    <xf numFmtId="0" fontId="6" fillId="0" borderId="22" xfId="2" applyFont="1" applyBorder="1" applyAlignment="1">
      <alignment horizontal="center" vertical="center"/>
    </xf>
    <xf numFmtId="0" fontId="5" fillId="0" borderId="20" xfId="2" applyFont="1" applyBorder="1" applyAlignment="1">
      <alignment horizontal="center"/>
    </xf>
    <xf numFmtId="0" fontId="5" fillId="0" borderId="14" xfId="2" applyFont="1" applyBorder="1" applyAlignment="1">
      <alignment horizontal="center"/>
    </xf>
    <xf numFmtId="0" fontId="5" fillId="0" borderId="19" xfId="2" applyFont="1" applyBorder="1" applyAlignment="1">
      <alignment horizontal="center"/>
    </xf>
    <xf numFmtId="0" fontId="5" fillId="0" borderId="21" xfId="2" applyFont="1" applyBorder="1" applyAlignment="1">
      <alignment horizontal="center"/>
    </xf>
    <xf numFmtId="0" fontId="5" fillId="0" borderId="44" xfId="2" applyFont="1" applyBorder="1" applyAlignment="1">
      <alignment horizontal="center"/>
    </xf>
    <xf numFmtId="0" fontId="5" fillId="0" borderId="45" xfId="2" applyFont="1" applyBorder="1" applyAlignment="1">
      <alignment horizontal="center"/>
    </xf>
    <xf numFmtId="0" fontId="5" fillId="0" borderId="47" xfId="2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5" fillId="0" borderId="25" xfId="2" applyFont="1" applyBorder="1" applyAlignment="1">
      <alignment horizontal="center"/>
    </xf>
    <xf numFmtId="0" fontId="5" fillId="0" borderId="50" xfId="2" applyFont="1" applyBorder="1" applyAlignment="1">
      <alignment horizontal="center"/>
    </xf>
    <xf numFmtId="0" fontId="5" fillId="0" borderId="39" xfId="2" applyFont="1" applyBorder="1" applyAlignment="1">
      <alignment horizontal="center"/>
    </xf>
    <xf numFmtId="1" fontId="6" fillId="0" borderId="22" xfId="2" applyNumberFormat="1" applyFont="1" applyBorder="1" applyAlignment="1">
      <alignment horizontal="center" vertical="center"/>
    </xf>
    <xf numFmtId="49" fontId="10" fillId="0" borderId="0" xfId="0" applyNumberFormat="1" applyFont="1" applyBorder="1" applyAlignment="1" applyProtection="1">
      <alignment horizontal="left"/>
      <protection locked="0"/>
    </xf>
    <xf numFmtId="169" fontId="8" fillId="2" borderId="18" xfId="2" applyNumberFormat="1" applyFont="1" applyFill="1" applyBorder="1" applyAlignment="1">
      <alignment horizontal="center" vertical="center"/>
    </xf>
    <xf numFmtId="0" fontId="42" fillId="0" borderId="0" xfId="0" applyFont="1"/>
    <xf numFmtId="0" fontId="45" fillId="0" borderId="0" xfId="0" applyFont="1"/>
    <xf numFmtId="0" fontId="0" fillId="0" borderId="0" xfId="0" applyAlignment="1">
      <alignment horizontal="centerContinuous"/>
    </xf>
    <xf numFmtId="49" fontId="43" fillId="0" borderId="0" xfId="0" applyNumberFormat="1" applyFont="1" applyAlignment="1">
      <alignment horizontal="centerContinuous"/>
    </xf>
    <xf numFmtId="0" fontId="43" fillId="0" borderId="0" xfId="0" applyFont="1" applyAlignment="1">
      <alignment horizontal="centerContinuous"/>
    </xf>
    <xf numFmtId="165" fontId="43" fillId="0" borderId="65" xfId="0" applyNumberFormat="1" applyFont="1" applyBorder="1" applyAlignment="1">
      <alignment horizontal="centerContinuous" shrinkToFit="1"/>
    </xf>
    <xf numFmtId="165" fontId="43" fillId="0" borderId="73" xfId="0" applyNumberFormat="1" applyFont="1" applyBorder="1" applyAlignment="1">
      <alignment horizontal="centerContinuous" shrinkToFit="1"/>
    </xf>
    <xf numFmtId="0" fontId="8" fillId="3" borderId="15" xfId="2" applyFont="1" applyFill="1" applyBorder="1" applyAlignment="1">
      <alignment horizontal="centerContinuous"/>
    </xf>
    <xf numFmtId="0" fontId="8" fillId="3" borderId="29" xfId="2" applyFont="1" applyFill="1" applyBorder="1" applyAlignment="1">
      <alignment horizontal="centerContinuous"/>
    </xf>
    <xf numFmtId="0" fontId="8" fillId="3" borderId="15" xfId="2" applyFont="1" applyFill="1" applyBorder="1" applyAlignment="1">
      <alignment horizontal="centerContinuous" vertical="center"/>
    </xf>
    <xf numFmtId="0" fontId="8" fillId="3" borderId="29" xfId="2" applyFont="1" applyFill="1" applyBorder="1" applyAlignment="1">
      <alignment horizontal="centerContinuous" vertical="center"/>
    </xf>
    <xf numFmtId="0" fontId="47" fillId="0" borderId="59" xfId="0" applyFont="1" applyBorder="1" applyAlignment="1">
      <alignment horizontal="center"/>
    </xf>
    <xf numFmtId="0" fontId="47" fillId="0" borderId="60" xfId="0" applyFont="1" applyBorder="1" applyAlignment="1">
      <alignment horizontal="center"/>
    </xf>
    <xf numFmtId="0" fontId="47" fillId="0" borderId="61" xfId="0" applyFont="1" applyBorder="1" applyAlignment="1">
      <alignment horizontal="center"/>
    </xf>
    <xf numFmtId="0" fontId="13" fillId="2" borderId="23" xfId="2" applyFont="1" applyFill="1" applyBorder="1" applyAlignment="1">
      <alignment horizontal="center" vertical="center"/>
    </xf>
    <xf numFmtId="0" fontId="8" fillId="2" borderId="49" xfId="2" applyFont="1" applyFill="1" applyBorder="1"/>
    <xf numFmtId="0" fontId="11" fillId="0" borderId="23" xfId="2" applyFont="1" applyBorder="1" applyAlignment="1"/>
    <xf numFmtId="0" fontId="11" fillId="0" borderId="23" xfId="2" applyFont="1" applyBorder="1" applyAlignment="1">
      <alignment horizontal="left"/>
    </xf>
    <xf numFmtId="0" fontId="11" fillId="0" borderId="28" xfId="2" applyFont="1" applyBorder="1" applyAlignment="1"/>
    <xf numFmtId="1" fontId="6" fillId="0" borderId="23" xfId="2" applyNumberFormat="1" applyFont="1" applyBorder="1" applyAlignment="1">
      <alignment horizontal="center" vertical="center"/>
    </xf>
    <xf numFmtId="0" fontId="6" fillId="0" borderId="23" xfId="2" applyFont="1" applyBorder="1" applyAlignment="1">
      <alignment horizontal="center" vertical="center"/>
    </xf>
    <xf numFmtId="0" fontId="11" fillId="0" borderId="27" xfId="2" applyFont="1" applyBorder="1" applyAlignment="1">
      <alignment horizontal="center" vertical="center" wrapText="1"/>
    </xf>
    <xf numFmtId="1" fontId="6" fillId="0" borderId="27" xfId="2" applyNumberFormat="1" applyFont="1" applyBorder="1" applyAlignment="1">
      <alignment horizontal="center" vertical="center"/>
    </xf>
    <xf numFmtId="1" fontId="6" fillId="0" borderId="28" xfId="2" applyNumberFormat="1" applyFont="1" applyBorder="1" applyAlignment="1">
      <alignment horizontal="center" vertical="center"/>
    </xf>
    <xf numFmtId="0" fontId="8" fillId="2" borderId="47" xfId="2" applyFont="1" applyFill="1" applyBorder="1"/>
    <xf numFmtId="0" fontId="1" fillId="2" borderId="74" xfId="2" applyFont="1" applyFill="1" applyBorder="1" applyAlignment="1">
      <alignment horizontal="center" vertical="center"/>
    </xf>
    <xf numFmtId="0" fontId="11" fillId="2" borderId="75" xfId="2" applyFont="1" applyFill="1" applyBorder="1" applyAlignment="1">
      <alignment horizontal="center" vertical="center"/>
    </xf>
    <xf numFmtId="166" fontId="11" fillId="2" borderId="0" xfId="2" applyNumberFormat="1" applyFont="1" applyFill="1" applyBorder="1" applyAlignment="1">
      <alignment vertical="center"/>
    </xf>
    <xf numFmtId="166" fontId="11" fillId="2" borderId="49" xfId="2" applyNumberFormat="1" applyFont="1" applyFill="1" applyBorder="1" applyAlignment="1">
      <alignment vertical="center"/>
    </xf>
    <xf numFmtId="0" fontId="37" fillId="0" borderId="0" xfId="0" applyFont="1" applyAlignment="1">
      <alignment horizontal="center" vertical="center"/>
    </xf>
    <xf numFmtId="0" fontId="48" fillId="0" borderId="59" xfId="0" applyFont="1" applyBorder="1" applyAlignment="1">
      <alignment horizontal="center" vertical="center"/>
    </xf>
    <xf numFmtId="0" fontId="48" fillId="0" borderId="60" xfId="0" applyFont="1" applyBorder="1" applyAlignment="1">
      <alignment horizontal="center" vertical="center"/>
    </xf>
    <xf numFmtId="0" fontId="48" fillId="0" borderId="61" xfId="0" applyFont="1" applyBorder="1" applyAlignment="1">
      <alignment horizontal="center" vertical="center"/>
    </xf>
    <xf numFmtId="0" fontId="13" fillId="0" borderId="30" xfId="2" applyFont="1" applyBorder="1" applyAlignment="1"/>
    <xf numFmtId="0" fontId="9" fillId="0" borderId="82" xfId="2" applyFont="1" applyBorder="1" applyAlignment="1">
      <alignment horizontal="center" vertical="center"/>
    </xf>
    <xf numFmtId="0" fontId="9" fillId="0" borderId="83" xfId="2" applyFont="1" applyBorder="1" applyAlignment="1">
      <alignment horizontal="center" vertical="center"/>
    </xf>
    <xf numFmtId="0" fontId="9" fillId="0" borderId="84" xfId="2" applyFont="1" applyBorder="1" applyAlignment="1">
      <alignment horizontal="center" vertical="center"/>
    </xf>
    <xf numFmtId="0" fontId="41" fillId="0" borderId="0" xfId="0" applyFont="1" applyAlignment="1" applyProtection="1">
      <alignment horizontal="right" vertical="center"/>
      <protection locked="0"/>
    </xf>
    <xf numFmtId="0" fontId="41" fillId="0" borderId="0" xfId="0" applyFont="1" applyAlignment="1" applyProtection="1">
      <alignment horizontal="right" vertical="center"/>
    </xf>
    <xf numFmtId="0" fontId="23" fillId="0" borderId="0" xfId="0" applyFont="1" applyAlignment="1" applyProtection="1">
      <alignment horizontal="right" vertical="center"/>
    </xf>
    <xf numFmtId="166" fontId="3" fillId="0" borderId="0" xfId="1" applyNumberFormat="1" applyBorder="1" applyAlignment="1" applyProtection="1">
      <alignment horizontal="left"/>
      <protection locked="0"/>
    </xf>
    <xf numFmtId="165" fontId="23" fillId="0" borderId="0" xfId="0" applyNumberFormat="1" applyFont="1" applyBorder="1" applyAlignment="1" applyProtection="1">
      <alignment horizontal="left"/>
      <protection locked="0"/>
    </xf>
    <xf numFmtId="0" fontId="53" fillId="0" borderId="0" xfId="0" applyFont="1" applyFill="1" applyAlignment="1" applyProtection="1">
      <alignment horizontal="centerContinuous"/>
    </xf>
    <xf numFmtId="0" fontId="54" fillId="0" borderId="0" xfId="1" applyFont="1" applyAlignment="1" applyProtection="1">
      <alignment horizontal="center"/>
      <protection locked="0"/>
    </xf>
    <xf numFmtId="0" fontId="52" fillId="0" borderId="0" xfId="0" applyFont="1" applyProtection="1"/>
    <xf numFmtId="0" fontId="1" fillId="0" borderId="0" xfId="0" applyFont="1" applyAlignment="1" applyProtection="1">
      <alignment horizontal="right" vertical="center"/>
    </xf>
    <xf numFmtId="0" fontId="41" fillId="0" borderId="0" xfId="0" applyFont="1" applyAlignment="1" applyProtection="1">
      <alignment horizontal="right" vertical="center" shrinkToFit="1"/>
    </xf>
    <xf numFmtId="0" fontId="27" fillId="5" borderId="8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right"/>
    </xf>
    <xf numFmtId="0" fontId="51" fillId="7" borderId="0" xfId="0" applyFont="1" applyFill="1" applyAlignment="1" applyProtection="1">
      <alignment horizontal="centerContinuous"/>
    </xf>
    <xf numFmtId="0" fontId="32" fillId="7" borderId="11" xfId="0" applyFont="1" applyFill="1" applyBorder="1" applyAlignment="1" applyProtection="1">
      <alignment vertical="top"/>
    </xf>
    <xf numFmtId="0" fontId="15" fillId="7" borderId="0" xfId="0" applyFont="1" applyFill="1" applyProtection="1"/>
    <xf numFmtId="0" fontId="21" fillId="7" borderId="0" xfId="0" applyFont="1" applyFill="1" applyProtection="1"/>
    <xf numFmtId="0" fontId="21" fillId="0" borderId="0" xfId="0" applyFont="1" applyAlignment="1" applyProtection="1"/>
    <xf numFmtId="0" fontId="22" fillId="0" borderId="0" xfId="0" applyFont="1" applyFill="1" applyAlignment="1" applyProtection="1"/>
    <xf numFmtId="0" fontId="21" fillId="0" borderId="0" xfId="0" applyFont="1" applyAlignment="1"/>
    <xf numFmtId="0" fontId="58" fillId="0" borderId="85" xfId="0" applyFont="1" applyBorder="1" applyAlignment="1" applyProtection="1">
      <alignment horizontal="right" vertical="center" shrinkToFit="1"/>
    </xf>
    <xf numFmtId="0" fontId="58" fillId="0" borderId="86" xfId="0" applyFont="1" applyBorder="1" applyAlignment="1" applyProtection="1">
      <alignment horizontal="right" vertical="center" shrinkToFit="1"/>
    </xf>
    <xf numFmtId="0" fontId="58" fillId="4" borderId="86" xfId="0" applyFont="1" applyFill="1" applyBorder="1" applyAlignment="1" applyProtection="1">
      <alignment horizontal="right" vertical="center" shrinkToFit="1"/>
    </xf>
    <xf numFmtId="0" fontId="53" fillId="4" borderId="86" xfId="0" applyFont="1" applyFill="1" applyBorder="1" applyAlignment="1" applyProtection="1">
      <alignment horizontal="right" vertical="center" shrinkToFit="1"/>
    </xf>
    <xf numFmtId="0" fontId="58" fillId="0" borderId="86" xfId="0" applyFont="1" applyBorder="1" applyAlignment="1" applyProtection="1">
      <alignment horizontal="right" vertical="center"/>
    </xf>
    <xf numFmtId="0" fontId="10" fillId="0" borderId="86" xfId="0" applyFont="1" applyBorder="1" applyAlignment="1" applyProtection="1">
      <alignment horizontal="right"/>
    </xf>
    <xf numFmtId="0" fontId="53" fillId="0" borderId="86" xfId="0" applyFont="1" applyBorder="1" applyAlignment="1" applyProtection="1">
      <alignment horizontal="left" vertical="top"/>
    </xf>
    <xf numFmtId="0" fontId="17" fillId="0" borderId="0" xfId="0" applyFont="1" applyBorder="1" applyAlignment="1" applyProtection="1">
      <alignment vertical="center"/>
      <protection locked="0"/>
    </xf>
    <xf numFmtId="0" fontId="61" fillId="4" borderId="4" xfId="0" applyFont="1" applyFill="1" applyBorder="1" applyAlignment="1">
      <alignment horizontal="left" vertical="center"/>
    </xf>
    <xf numFmtId="49" fontId="23" fillId="0" borderId="0" xfId="0" applyNumberFormat="1" applyFont="1" applyFill="1" applyBorder="1" applyAlignment="1" applyProtection="1">
      <alignment horizontal="left"/>
      <protection locked="0"/>
    </xf>
    <xf numFmtId="0" fontId="29" fillId="5" borderId="34" xfId="0" applyFont="1" applyFill="1" applyBorder="1" applyAlignment="1" applyProtection="1">
      <alignment horizontal="center" vertical="center" wrapText="1"/>
    </xf>
    <xf numFmtId="0" fontId="29" fillId="5" borderId="34" xfId="0" applyFont="1" applyFill="1" applyBorder="1" applyAlignment="1" applyProtection="1">
      <alignment vertical="center" wrapText="1"/>
    </xf>
    <xf numFmtId="0" fontId="29" fillId="5" borderId="87" xfId="0" applyFont="1" applyFill="1" applyBorder="1" applyAlignment="1" applyProtection="1">
      <alignment horizontal="center" vertical="center" wrapText="1"/>
    </xf>
    <xf numFmtId="0" fontId="61" fillId="4" borderId="4" xfId="0" applyFont="1" applyFill="1" applyBorder="1" applyAlignment="1">
      <alignment horizontal="left" vertical="center" wrapText="1"/>
    </xf>
    <xf numFmtId="44" fontId="23" fillId="0" borderId="4" xfId="0" applyNumberFormat="1" applyFont="1" applyBorder="1" applyAlignment="1" applyProtection="1">
      <alignment horizontal="center" vertical="center" shrinkToFit="1"/>
      <protection hidden="1"/>
    </xf>
    <xf numFmtId="167" fontId="23" fillId="0" borderId="4" xfId="0" applyNumberFormat="1" applyFont="1" applyBorder="1" applyAlignment="1" applyProtection="1">
      <alignment horizontal="center" vertical="center"/>
      <protection locked="0"/>
    </xf>
    <xf numFmtId="0" fontId="23" fillId="0" borderId="4" xfId="0" applyNumberFormat="1" applyFont="1" applyBorder="1" applyAlignment="1" applyProtection="1">
      <alignment horizontal="center" vertical="center" shrinkToFit="1"/>
      <protection locked="0"/>
    </xf>
    <xf numFmtId="1" fontId="23" fillId="0" borderId="4" xfId="0" applyNumberFormat="1" applyFont="1" applyBorder="1" applyAlignment="1" applyProtection="1">
      <alignment horizontal="center" vertical="center" shrinkToFit="1"/>
      <protection hidden="1"/>
    </xf>
    <xf numFmtId="164" fontId="23" fillId="0" borderId="4" xfId="0" applyNumberFormat="1" applyFont="1" applyBorder="1" applyAlignment="1" applyProtection="1">
      <alignment horizontal="center" vertical="center" shrinkToFit="1"/>
    </xf>
    <xf numFmtId="44" fontId="23" fillId="0" borderId="4" xfId="0" applyNumberFormat="1" applyFont="1" applyBorder="1" applyAlignment="1" applyProtection="1">
      <alignment horizontal="center" vertical="center" shrinkToFit="1"/>
    </xf>
    <xf numFmtId="0" fontId="0" fillId="0" borderId="0" xfId="0" applyAlignment="1" applyProtection="1">
      <alignment horizontal="center" vertical="center"/>
    </xf>
    <xf numFmtId="0" fontId="23" fillId="0" borderId="34" xfId="0" applyFont="1" applyFill="1" applyBorder="1" applyAlignment="1" applyProtection="1">
      <alignment shrinkToFit="1"/>
      <protection locked="0" hidden="1"/>
    </xf>
    <xf numFmtId="0" fontId="23" fillId="4" borderId="34" xfId="0" applyFont="1" applyFill="1" applyBorder="1" applyAlignment="1" applyProtection="1">
      <alignment shrinkToFit="1"/>
      <protection locked="0" hidden="1"/>
    </xf>
    <xf numFmtId="0" fontId="23" fillId="0" borderId="34" xfId="0" applyNumberFormat="1" applyFont="1" applyBorder="1" applyAlignment="1" applyProtection="1">
      <alignment shrinkToFit="1"/>
      <protection locked="0" hidden="1"/>
    </xf>
    <xf numFmtId="44" fontId="23" fillId="0" borderId="34" xfId="0" applyNumberFormat="1" applyFont="1" applyBorder="1" applyAlignment="1" applyProtection="1">
      <alignment shrinkToFit="1"/>
    </xf>
    <xf numFmtId="0" fontId="64" fillId="5" borderId="54" xfId="0" applyFont="1" applyFill="1" applyBorder="1" applyAlignment="1" applyProtection="1">
      <alignment horizontal="center" vertical="center"/>
    </xf>
    <xf numFmtId="0" fontId="64" fillId="5" borderId="35" xfId="0" applyFont="1" applyFill="1" applyBorder="1" applyAlignment="1" applyProtection="1">
      <alignment horizontal="center" vertical="center"/>
    </xf>
    <xf numFmtId="0" fontId="64" fillId="5" borderId="55" xfId="0" applyFont="1" applyFill="1" applyBorder="1" applyAlignment="1" applyProtection="1">
      <alignment horizontal="center" vertical="center"/>
    </xf>
    <xf numFmtId="0" fontId="65" fillId="0" borderId="0" xfId="0" applyFont="1" applyAlignment="1">
      <alignment vertical="center"/>
    </xf>
    <xf numFmtId="0" fontId="66" fillId="0" borderId="35" xfId="0" applyFont="1" applyBorder="1" applyAlignment="1" applyProtection="1">
      <alignment horizontal="center" vertical="center"/>
    </xf>
    <xf numFmtId="164" fontId="66" fillId="0" borderId="36" xfId="0" applyNumberFormat="1" applyFont="1" applyBorder="1" applyAlignment="1" applyProtection="1">
      <alignment horizontal="center" vertical="center"/>
    </xf>
    <xf numFmtId="164" fontId="66" fillId="0" borderId="35" xfId="0" applyNumberFormat="1" applyFont="1" applyBorder="1" applyAlignment="1" applyProtection="1">
      <alignment horizontal="center" vertical="center"/>
    </xf>
    <xf numFmtId="0" fontId="65" fillId="0" borderId="0" xfId="0" applyFont="1"/>
    <xf numFmtId="44" fontId="66" fillId="0" borderId="38" xfId="0" applyNumberFormat="1" applyFont="1" applyBorder="1" applyAlignment="1" applyProtection="1">
      <alignment horizontal="center" vertical="center"/>
    </xf>
    <xf numFmtId="164" fontId="66" fillId="0" borderId="37" xfId="0" applyNumberFormat="1" applyFont="1" applyBorder="1" applyAlignment="1" applyProtection="1">
      <alignment horizontal="center" vertical="center"/>
    </xf>
    <xf numFmtId="0" fontId="64" fillId="5" borderId="88" xfId="0" applyFont="1" applyFill="1" applyBorder="1" applyAlignment="1" applyProtection="1">
      <alignment horizontal="center" vertical="center"/>
    </xf>
    <xf numFmtId="0" fontId="64" fillId="5" borderId="38" xfId="0" applyFont="1" applyFill="1" applyBorder="1" applyAlignment="1" applyProtection="1">
      <alignment horizontal="center" vertical="center"/>
    </xf>
    <xf numFmtId="0" fontId="63" fillId="0" borderId="0" xfId="0" applyFont="1" applyAlignment="1" applyProtection="1">
      <alignment horizontal="right"/>
    </xf>
    <xf numFmtId="0" fontId="63" fillId="0" borderId="0" xfId="0" applyFont="1" applyBorder="1" applyAlignment="1" applyProtection="1">
      <alignment horizontal="right" vertical="center"/>
    </xf>
    <xf numFmtId="0" fontId="68" fillId="0" borderId="0" xfId="0" applyFont="1" applyFill="1" applyAlignment="1" applyProtection="1">
      <alignment horizontal="right"/>
    </xf>
    <xf numFmtId="0" fontId="23" fillId="0" borderId="0" xfId="0" applyFont="1" applyFill="1" applyAlignment="1" applyProtection="1">
      <alignment horizontal="left"/>
    </xf>
    <xf numFmtId="0" fontId="36" fillId="5" borderId="0" xfId="0" applyFont="1" applyFill="1" applyAlignment="1" applyProtection="1">
      <alignment horizontal="center" vertical="center"/>
    </xf>
    <xf numFmtId="167" fontId="23" fillId="0" borderId="4" xfId="0" applyNumberFormat="1" applyFont="1" applyBorder="1" applyAlignment="1" applyProtection="1">
      <alignment horizontal="left" vertical="center"/>
      <protection locked="0"/>
    </xf>
    <xf numFmtId="167" fontId="23" fillId="0" borderId="13" xfId="0" applyNumberFormat="1" applyFont="1" applyBorder="1" applyAlignment="1" applyProtection="1">
      <alignment horizontal="left" vertical="center"/>
      <protection locked="0"/>
    </xf>
    <xf numFmtId="167" fontId="24" fillId="0" borderId="13" xfId="0" applyNumberFormat="1" applyFont="1" applyBorder="1" applyAlignment="1" applyProtection="1">
      <alignment horizontal="left" vertical="center"/>
      <protection locked="0"/>
    </xf>
    <xf numFmtId="44" fontId="23" fillId="0" borderId="4" xfId="0" applyNumberFormat="1" applyFont="1" applyBorder="1" applyAlignment="1" applyProtection="1">
      <alignment vertical="center" shrinkToFit="1"/>
      <protection hidden="1"/>
    </xf>
    <xf numFmtId="164" fontId="23" fillId="0" borderId="4" xfId="0" applyNumberFormat="1" applyFont="1" applyBorder="1" applyAlignment="1" applyProtection="1">
      <alignment vertical="center" shrinkToFit="1"/>
    </xf>
    <xf numFmtId="44" fontId="23" fillId="0" borderId="4" xfId="0" applyNumberFormat="1" applyFont="1" applyBorder="1" applyAlignment="1" applyProtection="1">
      <alignment vertical="center" shrinkToFit="1"/>
    </xf>
    <xf numFmtId="0" fontId="23" fillId="0" borderId="13" xfId="0" applyNumberFormat="1" applyFont="1" applyBorder="1" applyAlignment="1" applyProtection="1">
      <alignment horizontal="center" vertical="center" shrinkToFit="1"/>
      <protection locked="0"/>
    </xf>
    <xf numFmtId="167" fontId="23" fillId="0" borderId="4" xfId="0" applyNumberFormat="1" applyFont="1" applyBorder="1" applyAlignment="1" applyProtection="1">
      <alignment horizontal="left" vertical="center" wrapText="1"/>
      <protection locked="0"/>
    </xf>
    <xf numFmtId="0" fontId="23" fillId="0" borderId="4" xfId="0" applyNumberFormat="1" applyFont="1" applyBorder="1" applyAlignment="1" applyProtection="1">
      <alignment horizontal="center" vertical="center" shrinkToFit="1"/>
      <protection locked="0" hidden="1"/>
    </xf>
    <xf numFmtId="44" fontId="23" fillId="0" borderId="4" xfId="0" applyNumberFormat="1" applyFont="1" applyBorder="1" applyAlignment="1" applyProtection="1">
      <alignment horizontal="left" vertical="center" shrinkToFit="1"/>
      <protection hidden="1"/>
    </xf>
    <xf numFmtId="44" fontId="23" fillId="0" borderId="4" xfId="0" applyNumberFormat="1" applyFont="1" applyBorder="1" applyAlignment="1" applyProtection="1">
      <alignment horizontal="left" vertical="center" shrinkToFit="1"/>
    </xf>
    <xf numFmtId="0" fontId="24" fillId="0" borderId="89" xfId="0" applyFont="1" applyBorder="1" applyAlignment="1" applyProtection="1">
      <alignment horizontal="left" vertical="center" shrinkToFit="1"/>
      <protection locked="0" hidden="1"/>
    </xf>
    <xf numFmtId="0" fontId="23" fillId="0" borderId="4" xfId="0" applyFont="1" applyBorder="1" applyAlignment="1" applyProtection="1">
      <alignment horizontal="left" vertical="center" shrinkToFit="1"/>
      <protection locked="0" hidden="1"/>
    </xf>
    <xf numFmtId="0" fontId="50" fillId="0" borderId="90" xfId="0" applyFont="1" applyBorder="1" applyAlignment="1" applyProtection="1">
      <alignment horizontal="left" vertical="center" wrapText="1" shrinkToFit="1"/>
      <protection locked="0" hidden="1"/>
    </xf>
    <xf numFmtId="0" fontId="62" fillId="4" borderId="4" xfId="0" applyFont="1" applyFill="1" applyBorder="1" applyAlignment="1">
      <alignment horizontal="left" vertical="center" wrapText="1"/>
    </xf>
    <xf numFmtId="0" fontId="62" fillId="4" borderId="4" xfId="0" applyFont="1" applyFill="1" applyBorder="1" applyAlignment="1">
      <alignment horizontal="center" vertical="center" wrapText="1"/>
    </xf>
    <xf numFmtId="0" fontId="21" fillId="7" borderId="0" xfId="0" applyFont="1" applyFill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164" fontId="23" fillId="0" borderId="34" xfId="0" applyNumberFormat="1" applyFont="1" applyBorder="1" applyAlignment="1" applyProtection="1">
      <alignment horizontal="center" shrinkToFit="1"/>
    </xf>
    <xf numFmtId="0" fontId="21" fillId="0" borderId="0" xfId="0" applyFont="1" applyAlignment="1">
      <alignment horizontal="center"/>
    </xf>
    <xf numFmtId="0" fontId="17" fillId="0" borderId="0" xfId="0" applyFont="1" applyBorder="1" applyAlignment="1" applyProtection="1">
      <alignment horizontal="center" vertical="center"/>
      <protection locked="0"/>
    </xf>
    <xf numFmtId="49" fontId="10" fillId="0" borderId="0" xfId="0" applyNumberFormat="1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0" fontId="28" fillId="0" borderId="0" xfId="0" applyFont="1" applyBorder="1" applyAlignment="1" applyProtection="1">
      <alignment horizontal="left"/>
    </xf>
    <xf numFmtId="0" fontId="33" fillId="0" borderId="0" xfId="0" applyFont="1" applyBorder="1" applyAlignment="1" applyProtection="1">
      <alignment horizontal="left"/>
      <protection locked="0"/>
    </xf>
    <xf numFmtId="0" fontId="57" fillId="7" borderId="62" xfId="0" applyFont="1" applyFill="1" applyBorder="1" applyAlignment="1" applyProtection="1">
      <alignment horizontal="center" vertical="center"/>
    </xf>
    <xf numFmtId="0" fontId="57" fillId="7" borderId="63" xfId="0" applyFont="1" applyFill="1" applyBorder="1" applyAlignment="1" applyProtection="1">
      <alignment horizontal="center" vertical="center"/>
    </xf>
    <xf numFmtId="0" fontId="57" fillId="7" borderId="16" xfId="0" applyFont="1" applyFill="1" applyBorder="1" applyAlignment="1" applyProtection="1">
      <alignment horizontal="center" vertical="center"/>
    </xf>
    <xf numFmtId="0" fontId="57" fillId="7" borderId="64" xfId="0" applyFont="1" applyFill="1" applyBorder="1" applyAlignment="1" applyProtection="1">
      <alignment horizontal="center" vertical="center"/>
    </xf>
    <xf numFmtId="0" fontId="40" fillId="7" borderId="62" xfId="0" applyFont="1" applyFill="1" applyBorder="1" applyAlignment="1" applyProtection="1">
      <alignment horizontal="center" vertical="center" shrinkToFit="1"/>
      <protection locked="0"/>
    </xf>
    <xf numFmtId="0" fontId="40" fillId="7" borderId="63" xfId="0" applyFont="1" applyFill="1" applyBorder="1" applyAlignment="1" applyProtection="1">
      <alignment horizontal="center" vertical="center" shrinkToFit="1"/>
      <protection locked="0"/>
    </xf>
    <xf numFmtId="0" fontId="40" fillId="7" borderId="16" xfId="0" applyFont="1" applyFill="1" applyBorder="1" applyAlignment="1" applyProtection="1">
      <alignment horizontal="center" vertical="center" shrinkToFit="1"/>
      <protection locked="0"/>
    </xf>
    <xf numFmtId="0" fontId="40" fillId="7" borderId="64" xfId="0" applyFont="1" applyFill="1" applyBorder="1" applyAlignment="1" applyProtection="1">
      <alignment horizontal="center" vertical="center" shrinkToFit="1"/>
      <protection locked="0"/>
    </xf>
    <xf numFmtId="14" fontId="49" fillId="7" borderId="17" xfId="0" applyNumberFormat="1" applyFont="1" applyFill="1" applyBorder="1" applyAlignment="1" applyProtection="1">
      <alignment horizontal="center" vertical="center" shrinkToFit="1"/>
      <protection locked="0"/>
    </xf>
    <xf numFmtId="14" fontId="49" fillId="7" borderId="58" xfId="0" applyNumberFormat="1" applyFont="1" applyFill="1" applyBorder="1" applyAlignment="1" applyProtection="1">
      <alignment horizontal="center" vertical="center" shrinkToFit="1"/>
      <protection locked="0"/>
    </xf>
    <xf numFmtId="0" fontId="51" fillId="7" borderId="4" xfId="0" applyFont="1" applyFill="1" applyBorder="1" applyAlignment="1" applyProtection="1">
      <alignment horizontal="left" wrapText="1"/>
    </xf>
    <xf numFmtId="0" fontId="27" fillId="5" borderId="15" xfId="0" applyFont="1" applyFill="1" applyBorder="1" applyAlignment="1" applyProtection="1">
      <alignment horizontal="center" vertical="center"/>
    </xf>
    <xf numFmtId="0" fontId="27" fillId="5" borderId="29" xfId="0" applyFont="1" applyFill="1" applyBorder="1" applyAlignment="1" applyProtection="1">
      <alignment horizontal="center" vertical="center"/>
    </xf>
    <xf numFmtId="0" fontId="27" fillId="5" borderId="30" xfId="0" applyFont="1" applyFill="1" applyBorder="1" applyAlignment="1" applyProtection="1">
      <alignment horizontal="center" vertical="center"/>
    </xf>
    <xf numFmtId="0" fontId="55" fillId="7" borderId="17" xfId="0" applyFont="1" applyFill="1" applyBorder="1" applyAlignment="1" applyProtection="1">
      <alignment horizontal="left" vertical="center"/>
    </xf>
    <xf numFmtId="0" fontId="55" fillId="7" borderId="58" xfId="0" applyFont="1" applyFill="1" applyBorder="1" applyAlignment="1" applyProtection="1">
      <alignment horizontal="left" vertical="center"/>
    </xf>
    <xf numFmtId="164" fontId="66" fillId="0" borderId="40" xfId="0" applyNumberFormat="1" applyFont="1" applyBorder="1" applyAlignment="1" applyProtection="1">
      <alignment horizontal="center" vertical="center"/>
    </xf>
    <xf numFmtId="164" fontId="66" fillId="0" borderId="41" xfId="0" applyNumberFormat="1" applyFont="1" applyBorder="1" applyAlignment="1" applyProtection="1">
      <alignment horizontal="center" vertical="center"/>
    </xf>
    <xf numFmtId="164" fontId="66" fillId="0" borderId="37" xfId="0" applyNumberFormat="1" applyFont="1" applyBorder="1" applyAlignment="1" applyProtection="1">
      <alignment horizontal="center" vertical="center"/>
    </xf>
    <xf numFmtId="164" fontId="66" fillId="0" borderId="42" xfId="0" applyNumberFormat="1" applyFont="1" applyBorder="1" applyAlignment="1" applyProtection="1">
      <alignment horizontal="center" vertical="center"/>
    </xf>
    <xf numFmtId="0" fontId="64" fillId="5" borderId="37" xfId="0" applyFont="1" applyFill="1" applyBorder="1" applyAlignment="1" applyProtection="1">
      <alignment horizontal="center" vertical="center"/>
    </xf>
    <xf numFmtId="0" fontId="64" fillId="5" borderId="42" xfId="0" applyFont="1" applyFill="1" applyBorder="1" applyAlignment="1" applyProtection="1">
      <alignment horizontal="center" vertical="center"/>
    </xf>
    <xf numFmtId="164" fontId="66" fillId="0" borderId="36" xfId="0" applyNumberFormat="1" applyFont="1" applyBorder="1" applyAlignment="1" applyProtection="1">
      <alignment horizontal="center" vertical="center"/>
    </xf>
    <xf numFmtId="164" fontId="66" fillId="0" borderId="43" xfId="0" applyNumberFormat="1" applyFont="1" applyBorder="1" applyAlignment="1" applyProtection="1">
      <alignment horizontal="center" vertical="center"/>
    </xf>
    <xf numFmtId="0" fontId="23" fillId="0" borderId="0" xfId="0" applyFont="1" applyAlignment="1" applyProtection="1">
      <alignment horizontal="left" vertical="top" wrapText="1"/>
      <protection locked="0"/>
    </xf>
    <xf numFmtId="166" fontId="10" fillId="0" borderId="0" xfId="0" applyNumberFormat="1" applyFont="1" applyAlignment="1" applyProtection="1">
      <alignment horizontal="left"/>
      <protection locked="0"/>
    </xf>
    <xf numFmtId="0" fontId="3" fillId="0" borderId="0" xfId="1" applyAlignment="1" applyProtection="1">
      <alignment horizontal="left"/>
      <protection locked="0"/>
    </xf>
    <xf numFmtId="0" fontId="17" fillId="7" borderId="17" xfId="1" applyFont="1" applyFill="1" applyBorder="1" applyAlignment="1" applyProtection="1">
      <alignment horizontal="left"/>
    </xf>
    <xf numFmtId="0" fontId="17" fillId="7" borderId="18" xfId="1" applyFont="1" applyFill="1" applyBorder="1" applyAlignment="1" applyProtection="1">
      <alignment horizontal="left"/>
    </xf>
    <xf numFmtId="0" fontId="17" fillId="7" borderId="58" xfId="1" applyFont="1" applyFill="1" applyBorder="1" applyAlignment="1" applyProtection="1">
      <alignment horizontal="left"/>
    </xf>
    <xf numFmtId="0" fontId="36" fillId="8" borderId="0" xfId="0" applyFont="1" applyFill="1" applyAlignment="1" applyProtection="1">
      <alignment horizontal="center" vertical="top"/>
    </xf>
    <xf numFmtId="0" fontId="67" fillId="0" borderId="0" xfId="1" applyFont="1" applyBorder="1" applyAlignment="1" applyProtection="1">
      <alignment horizontal="center" vertical="top"/>
      <protection locked="0"/>
    </xf>
    <xf numFmtId="0" fontId="51" fillId="7" borderId="4" xfId="0" applyFont="1" applyFill="1" applyBorder="1" applyAlignment="1" applyProtection="1">
      <alignment horizontal="left" shrinkToFit="1"/>
    </xf>
    <xf numFmtId="0" fontId="56" fillId="7" borderId="4" xfId="0" applyFont="1" applyFill="1" applyBorder="1" applyAlignment="1" applyProtection="1">
      <alignment horizontal="left" shrinkToFit="1"/>
    </xf>
    <xf numFmtId="0" fontId="51" fillId="7" borderId="11" xfId="0" applyFont="1" applyFill="1" applyBorder="1" applyAlignment="1" applyProtection="1">
      <alignment horizontal="center" wrapText="1" shrinkToFit="1"/>
    </xf>
    <xf numFmtId="0" fontId="0" fillId="0" borderId="11" xfId="0" applyBorder="1" applyAlignment="1">
      <alignment horizontal="center" wrapText="1"/>
    </xf>
    <xf numFmtId="14" fontId="56" fillId="7" borderId="62" xfId="0" applyNumberFormat="1" applyFont="1" applyFill="1" applyBorder="1" applyAlignment="1" applyProtection="1">
      <alignment horizontal="left" shrinkToFit="1"/>
    </xf>
    <xf numFmtId="14" fontId="51" fillId="7" borderId="14" xfId="0" applyNumberFormat="1" applyFont="1" applyFill="1" applyBorder="1" applyAlignment="1" applyProtection="1">
      <alignment horizontal="left" shrinkToFit="1"/>
    </xf>
    <xf numFmtId="14" fontId="51" fillId="7" borderId="63" xfId="0" applyNumberFormat="1" applyFont="1" applyFill="1" applyBorder="1" applyAlignment="1" applyProtection="1">
      <alignment horizontal="left" shrinkToFit="1"/>
    </xf>
    <xf numFmtId="14" fontId="0" fillId="0" borderId="16" xfId="0" applyNumberFormat="1" applyBorder="1" applyAlignment="1">
      <alignment horizontal="left"/>
    </xf>
    <xf numFmtId="14" fontId="0" fillId="0" borderId="39" xfId="0" applyNumberFormat="1" applyBorder="1" applyAlignment="1">
      <alignment horizontal="left"/>
    </xf>
    <xf numFmtId="14" fontId="0" fillId="0" borderId="64" xfId="0" applyNumberFormat="1" applyBorder="1" applyAlignment="1">
      <alignment horizontal="left"/>
    </xf>
    <xf numFmtId="2" fontId="10" fillId="0" borderId="0" xfId="0" applyNumberFormat="1" applyFont="1" applyAlignment="1" applyProtection="1">
      <alignment horizontal="left"/>
      <protection locked="0"/>
    </xf>
    <xf numFmtId="0" fontId="64" fillId="5" borderId="56" xfId="0" applyFont="1" applyFill="1" applyBorder="1" applyAlignment="1" applyProtection="1">
      <alignment horizontal="center" vertical="center"/>
    </xf>
    <xf numFmtId="0" fontId="64" fillId="5" borderId="57" xfId="0" applyFont="1" applyFill="1" applyBorder="1" applyAlignment="1" applyProtection="1">
      <alignment horizontal="center" vertical="center"/>
    </xf>
    <xf numFmtId="0" fontId="36" fillId="5" borderId="0" xfId="0" applyFont="1" applyFill="1" applyAlignment="1" applyProtection="1">
      <alignment horizontal="center" vertical="center"/>
    </xf>
    <xf numFmtId="0" fontId="27" fillId="5" borderId="47" xfId="0" applyFont="1" applyFill="1" applyBorder="1" applyAlignment="1" applyProtection="1">
      <alignment horizontal="center" vertical="center" wrapText="1"/>
    </xf>
    <xf numFmtId="0" fontId="27" fillId="5" borderId="49" xfId="0" applyFont="1" applyFill="1" applyBorder="1" applyAlignment="1" applyProtection="1">
      <alignment horizontal="center" vertical="center" wrapText="1"/>
    </xf>
    <xf numFmtId="0" fontId="48" fillId="0" borderId="72" xfId="0" applyFont="1" applyBorder="1" applyAlignment="1">
      <alignment horizontal="center" vertical="center"/>
    </xf>
    <xf numFmtId="0" fontId="48" fillId="0" borderId="18" xfId="0" applyFont="1" applyBorder="1" applyAlignment="1">
      <alignment horizontal="center" vertical="center"/>
    </xf>
    <xf numFmtId="0" fontId="48" fillId="0" borderId="58" xfId="0" applyFont="1" applyBorder="1" applyAlignment="1">
      <alignment horizontal="center" vertical="center"/>
    </xf>
    <xf numFmtId="0" fontId="48" fillId="0" borderId="79" xfId="0" applyFont="1" applyBorder="1" applyAlignment="1">
      <alignment horizontal="center" vertical="center"/>
    </xf>
    <xf numFmtId="0" fontId="48" fillId="0" borderId="80" xfId="0" applyFont="1" applyBorder="1" applyAlignment="1">
      <alignment horizontal="center" vertical="center"/>
    </xf>
    <xf numFmtId="0" fontId="48" fillId="0" borderId="81" xfId="0" applyFont="1" applyBorder="1" applyAlignment="1">
      <alignment horizontal="center" vertical="center"/>
    </xf>
    <xf numFmtId="0" fontId="48" fillId="0" borderId="76" xfId="0" applyFont="1" applyBorder="1" applyAlignment="1">
      <alignment horizontal="center" vertical="center"/>
    </xf>
    <xf numFmtId="0" fontId="48" fillId="0" borderId="77" xfId="0" applyFont="1" applyBorder="1" applyAlignment="1">
      <alignment horizontal="center" vertical="center"/>
    </xf>
    <xf numFmtId="0" fontId="48" fillId="0" borderId="78" xfId="0" applyFont="1" applyBorder="1" applyAlignment="1">
      <alignment horizontal="center" vertical="center"/>
    </xf>
    <xf numFmtId="167" fontId="1" fillId="0" borderId="6" xfId="0" applyNumberFormat="1" applyFont="1" applyBorder="1" applyAlignment="1">
      <alignment horizontal="center" vertical="center"/>
    </xf>
    <xf numFmtId="167" fontId="1" fillId="0" borderId="10" xfId="0" applyNumberFormat="1" applyFont="1" applyBorder="1" applyAlignment="1">
      <alignment horizontal="center" vertical="center"/>
    </xf>
    <xf numFmtId="0" fontId="39" fillId="0" borderId="1" xfId="0" applyFont="1" applyBorder="1" applyAlignment="1">
      <alignment horizontal="center"/>
    </xf>
    <xf numFmtId="0" fontId="39" fillId="0" borderId="2" xfId="0" applyFont="1" applyBorder="1" applyAlignment="1">
      <alignment horizontal="center"/>
    </xf>
    <xf numFmtId="0" fontId="39" fillId="0" borderId="31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8" fillId="3" borderId="15" xfId="2" applyFont="1" applyFill="1" applyBorder="1" applyAlignment="1">
      <alignment horizontal="center"/>
    </xf>
    <xf numFmtId="0" fontId="8" fillId="3" borderId="29" xfId="2" applyFont="1" applyFill="1" applyBorder="1" applyAlignment="1">
      <alignment horizontal="center"/>
    </xf>
    <xf numFmtId="0" fontId="8" fillId="3" borderId="30" xfId="2" applyFont="1" applyFill="1" applyBorder="1" applyAlignment="1">
      <alignment horizontal="center"/>
    </xf>
    <xf numFmtId="0" fontId="5" fillId="0" borderId="44" xfId="2" applyFont="1" applyBorder="1" applyAlignment="1">
      <alignment horizontal="center" vertical="center"/>
    </xf>
    <xf numFmtId="0" fontId="5" fillId="0" borderId="45" xfId="2" applyFont="1" applyBorder="1" applyAlignment="1">
      <alignment horizontal="center" vertical="center"/>
    </xf>
    <xf numFmtId="0" fontId="5" fillId="0" borderId="48" xfId="2" applyFont="1" applyBorder="1" applyAlignment="1">
      <alignment horizontal="center" vertical="center"/>
    </xf>
    <xf numFmtId="0" fontId="5" fillId="0" borderId="47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49" xfId="2" applyFont="1" applyBorder="1" applyAlignment="1">
      <alignment horizontal="center" vertical="center"/>
    </xf>
    <xf numFmtId="0" fontId="5" fillId="0" borderId="19" xfId="2" applyFont="1" applyBorder="1" applyAlignment="1">
      <alignment horizontal="center" vertical="center"/>
    </xf>
    <xf numFmtId="0" fontId="5" fillId="0" borderId="21" xfId="2" applyFont="1" applyBorder="1" applyAlignment="1">
      <alignment horizontal="center" vertical="center"/>
    </xf>
    <xf numFmtId="0" fontId="5" fillId="0" borderId="53" xfId="2" applyFont="1" applyBorder="1" applyAlignment="1">
      <alignment horizontal="center" vertical="center"/>
    </xf>
    <xf numFmtId="0" fontId="5" fillId="0" borderId="44" xfId="2" applyFont="1" applyBorder="1" applyAlignment="1">
      <alignment horizontal="center"/>
    </xf>
    <xf numFmtId="0" fontId="5" fillId="0" borderId="26" xfId="2" applyFont="1" applyBorder="1" applyAlignment="1">
      <alignment horizontal="center"/>
    </xf>
    <xf numFmtId="0" fontId="7" fillId="6" borderId="44" xfId="2" applyFont="1" applyFill="1" applyBorder="1" applyAlignment="1">
      <alignment horizontal="center" vertical="center"/>
    </xf>
    <xf numFmtId="0" fontId="7" fillId="6" borderId="45" xfId="2" applyFont="1" applyFill="1" applyBorder="1" applyAlignment="1">
      <alignment horizontal="center" vertical="center"/>
    </xf>
    <xf numFmtId="0" fontId="7" fillId="6" borderId="48" xfId="2" applyFont="1" applyFill="1" applyBorder="1" applyAlignment="1">
      <alignment horizontal="center" vertical="center"/>
    </xf>
    <xf numFmtId="0" fontId="7" fillId="6" borderId="19" xfId="2" applyFont="1" applyFill="1" applyBorder="1" applyAlignment="1">
      <alignment horizontal="center" vertical="center"/>
    </xf>
    <xf numFmtId="0" fontId="7" fillId="6" borderId="21" xfId="2" applyFont="1" applyFill="1" applyBorder="1" applyAlignment="1">
      <alignment horizontal="center" vertical="center"/>
    </xf>
    <xf numFmtId="0" fontId="7" fillId="6" borderId="53" xfId="2" applyFont="1" applyFill="1" applyBorder="1" applyAlignment="1">
      <alignment horizontal="center" vertical="center"/>
    </xf>
    <xf numFmtId="0" fontId="1" fillId="2" borderId="29" xfId="2" applyFont="1" applyFill="1" applyBorder="1" applyAlignment="1">
      <alignment horizontal="center" vertical="center"/>
    </xf>
    <xf numFmtId="0" fontId="1" fillId="2" borderId="30" xfId="2" applyFont="1" applyFill="1" applyBorder="1" applyAlignment="1">
      <alignment horizontal="center" vertical="center"/>
    </xf>
    <xf numFmtId="0" fontId="1" fillId="2" borderId="7" xfId="2" applyFont="1" applyFill="1" applyBorder="1" applyAlignment="1">
      <alignment horizontal="left" vertical="top"/>
    </xf>
    <xf numFmtId="0" fontId="1" fillId="2" borderId="46" xfId="2" applyFont="1" applyFill="1" applyBorder="1" applyAlignment="1">
      <alignment horizontal="left" vertical="top"/>
    </xf>
    <xf numFmtId="0" fontId="1" fillId="2" borderId="12" xfId="2" applyFont="1" applyFill="1" applyBorder="1" applyAlignment="1">
      <alignment horizontal="left" vertical="top"/>
    </xf>
    <xf numFmtId="165" fontId="12" fillId="2" borderId="25" xfId="2" applyNumberFormat="1" applyFont="1" applyFill="1" applyBorder="1" applyAlignment="1">
      <alignment horizontal="center" vertical="center" shrinkToFit="1"/>
    </xf>
    <xf numFmtId="165" fontId="12" fillId="2" borderId="26" xfId="2" applyNumberFormat="1" applyFont="1" applyFill="1" applyBorder="1" applyAlignment="1">
      <alignment horizontal="center" vertical="center" shrinkToFit="1"/>
    </xf>
    <xf numFmtId="0" fontId="9" fillId="2" borderId="17" xfId="2" applyFont="1" applyFill="1" applyBorder="1" applyAlignment="1">
      <alignment horizontal="center" vertical="center"/>
    </xf>
    <xf numFmtId="0" fontId="9" fillId="2" borderId="23" xfId="2" applyFont="1" applyFill="1" applyBorder="1" applyAlignment="1">
      <alignment horizontal="center" vertical="center"/>
    </xf>
    <xf numFmtId="0" fontId="4" fillId="2" borderId="62" xfId="2" applyFont="1" applyFill="1" applyBorder="1" applyAlignment="1">
      <alignment horizontal="center" vertical="center" shrinkToFit="1"/>
    </xf>
    <xf numFmtId="0" fontId="0" fillId="0" borderId="16" xfId="0" applyBorder="1" applyAlignment="1"/>
    <xf numFmtId="0" fontId="9" fillId="2" borderId="14" xfId="2" applyFont="1" applyFill="1" applyBorder="1" applyAlignment="1">
      <alignment horizontal="center" vertical="center"/>
    </xf>
    <xf numFmtId="0" fontId="0" fillId="0" borderId="52" xfId="0" applyBorder="1" applyAlignment="1"/>
    <xf numFmtId="0" fontId="0" fillId="0" borderId="39" xfId="0" applyBorder="1" applyAlignment="1"/>
    <xf numFmtId="0" fontId="0" fillId="0" borderId="51" xfId="0" applyBorder="1" applyAlignment="1"/>
    <xf numFmtId="167" fontId="44" fillId="0" borderId="65" xfId="0" applyNumberFormat="1" applyFont="1" applyBorder="1" applyAlignment="1">
      <alignment horizontal="center" shrinkToFit="1"/>
    </xf>
    <xf numFmtId="167" fontId="44" fillId="0" borderId="73" xfId="0" applyNumberFormat="1" applyFont="1" applyBorder="1" applyAlignment="1">
      <alignment horizontal="center" shrinkToFit="1"/>
    </xf>
    <xf numFmtId="0" fontId="46" fillId="0" borderId="66" xfId="0" applyFont="1" applyBorder="1" applyAlignment="1">
      <alignment horizontal="center"/>
    </xf>
    <xf numFmtId="0" fontId="0" fillId="0" borderId="67" xfId="0" applyBorder="1" applyAlignment="1"/>
    <xf numFmtId="0" fontId="0" fillId="0" borderId="68" xfId="0" applyBorder="1" applyAlignment="1"/>
    <xf numFmtId="0" fontId="46" fillId="0" borderId="72" xfId="0" applyFont="1" applyBorder="1" applyAlignment="1">
      <alignment horizontal="center"/>
    </xf>
    <xf numFmtId="0" fontId="0" fillId="0" borderId="18" xfId="0" applyBorder="1" applyAlignment="1"/>
    <xf numFmtId="0" fontId="0" fillId="0" borderId="58" xfId="0" applyBorder="1" applyAlignment="1"/>
    <xf numFmtId="0" fontId="46" fillId="0" borderId="69" xfId="0" applyFont="1" applyBorder="1" applyAlignment="1">
      <alignment horizontal="center"/>
    </xf>
    <xf numFmtId="0" fontId="0" fillId="0" borderId="70" xfId="0" applyBorder="1" applyAlignment="1"/>
    <xf numFmtId="0" fontId="0" fillId="0" borderId="71" xfId="0" applyBorder="1" applyAlignment="1"/>
    <xf numFmtId="0" fontId="8" fillId="3" borderId="15" xfId="2" applyFont="1" applyFill="1" applyBorder="1" applyAlignment="1">
      <alignment horizontal="center" vertical="center"/>
    </xf>
    <xf numFmtId="0" fontId="8" fillId="3" borderId="30" xfId="2" applyFont="1" applyFill="1" applyBorder="1" applyAlignment="1">
      <alignment horizontal="center" vertical="center"/>
    </xf>
    <xf numFmtId="0" fontId="6" fillId="0" borderId="24" xfId="2" applyFont="1" applyBorder="1" applyAlignment="1">
      <alignment horizontal="center"/>
    </xf>
    <xf numFmtId="0" fontId="6" fillId="0" borderId="26" xfId="2" applyFont="1" applyBorder="1" applyAlignment="1">
      <alignment horizontal="center"/>
    </xf>
  </cellXfs>
  <cellStyles count="3">
    <cellStyle name="Lien hypertexte" xfId="1" builtinId="8"/>
    <cellStyle name="Normal" xfId="0" builtinId="0"/>
    <cellStyle name="Normal 2" xfId="2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1" defaultTableStyle="TableStyleMedium2" defaultPivotStyle="PivotStyleLight16">
    <tableStyle name="Sage Pivot Table Style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588010</xdr:colOff>
      <xdr:row>54</xdr:row>
      <xdr:rowOff>82551</xdr:rowOff>
    </xdr:from>
    <xdr:to>
      <xdr:col>1</xdr:col>
      <xdr:colOff>2212975</xdr:colOff>
      <xdr:row>60</xdr:row>
      <xdr:rowOff>142875</xdr:rowOff>
    </xdr:to>
    <xdr:sp macro="" textlink="">
      <xdr:nvSpPr>
        <xdr:cNvPr id="4" name="Text Box 85"/>
        <xdr:cNvSpPr txBox="1">
          <a:spLocks noChangeArrowheads="1"/>
        </xdr:cNvSpPr>
      </xdr:nvSpPr>
      <xdr:spPr bwMode="auto">
        <a:xfrm>
          <a:off x="588010" y="21380451"/>
          <a:ext cx="4977765" cy="204152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Signature et tampon de l'organiseme payeur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1543050</xdr:colOff>
      <xdr:row>3</xdr:row>
      <xdr:rowOff>167986</xdr:rowOff>
    </xdr:to>
    <xdr:pic>
      <xdr:nvPicPr>
        <xdr:cNvPr id="10541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4305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1581150</xdr:colOff>
      <xdr:row>0</xdr:row>
      <xdr:rowOff>85725</xdr:rowOff>
    </xdr:from>
    <xdr:to>
      <xdr:col>1</xdr:col>
      <xdr:colOff>206375</xdr:colOff>
      <xdr:row>6</xdr:row>
      <xdr:rowOff>323945</xdr:rowOff>
    </xdr:to>
    <xdr:pic>
      <xdr:nvPicPr>
        <xdr:cNvPr id="10542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85725"/>
          <a:ext cx="236220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1219835</xdr:colOff>
      <xdr:row>54</xdr:row>
      <xdr:rowOff>101601</xdr:rowOff>
    </xdr:from>
    <xdr:to>
      <xdr:col>6</xdr:col>
      <xdr:colOff>1933575</xdr:colOff>
      <xdr:row>60</xdr:row>
      <xdr:rowOff>161925</xdr:rowOff>
    </xdr:to>
    <xdr:sp macro="" textlink="">
      <xdr:nvSpPr>
        <xdr:cNvPr id="7" name="Text Box 85"/>
        <xdr:cNvSpPr txBox="1">
          <a:spLocks noChangeArrowheads="1"/>
        </xdr:cNvSpPr>
      </xdr:nvSpPr>
      <xdr:spPr bwMode="auto">
        <a:xfrm>
          <a:off x="9995535" y="21399501"/>
          <a:ext cx="5285740" cy="204152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"Bon pour Accord "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Signature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1494559</xdr:colOff>
      <xdr:row>0</xdr:row>
      <xdr:rowOff>1</xdr:rowOff>
    </xdr:from>
    <xdr:to>
      <xdr:col>0</xdr:col>
      <xdr:colOff>3852429</xdr:colOff>
      <xdr:row>5</xdr:row>
      <xdr:rowOff>277092</xdr:rowOff>
    </xdr:to>
    <xdr:pic>
      <xdr:nvPicPr>
        <xdr:cNvPr id="16426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4559" y="1"/>
          <a:ext cx="2357870" cy="1870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767831</xdr:colOff>
      <xdr:row>48</xdr:row>
      <xdr:rowOff>34638</xdr:rowOff>
    </xdr:from>
    <xdr:to>
      <xdr:col>6</xdr:col>
      <xdr:colOff>1913718</xdr:colOff>
      <xdr:row>53</xdr:row>
      <xdr:rowOff>138547</xdr:rowOff>
    </xdr:to>
    <xdr:sp macro="" textlink="">
      <xdr:nvSpPr>
        <xdr:cNvPr id="2" name="Text Box 85"/>
        <xdr:cNvSpPr txBox="1">
          <a:spLocks noChangeArrowheads="1"/>
        </xdr:cNvSpPr>
      </xdr:nvSpPr>
      <xdr:spPr bwMode="auto">
        <a:xfrm>
          <a:off x="10327467" y="25786774"/>
          <a:ext cx="5717887" cy="192231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Margo HARLEY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DIirectrice  Générale</a:t>
          </a:r>
        </a:p>
        <a:p>
          <a:pPr algn="ctr" rtl="0">
            <a:defRPr sz="1000"/>
          </a:pPr>
          <a:endParaRPr lang="fr-FR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132483</xdr:colOff>
      <xdr:row>48</xdr:row>
      <xdr:rowOff>17319</xdr:rowOff>
    </xdr:from>
    <xdr:to>
      <xdr:col>2</xdr:col>
      <xdr:colOff>588817</xdr:colOff>
      <xdr:row>54</xdr:row>
      <xdr:rowOff>17319</xdr:rowOff>
    </xdr:to>
    <xdr:sp macro="" textlink="">
      <xdr:nvSpPr>
        <xdr:cNvPr id="3" name="Text Box 128"/>
        <xdr:cNvSpPr txBox="1">
          <a:spLocks noChangeArrowheads="1"/>
        </xdr:cNvSpPr>
      </xdr:nvSpPr>
      <xdr:spPr bwMode="auto">
        <a:xfrm>
          <a:off x="132483" y="25769455"/>
          <a:ext cx="10015970" cy="19742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AURI 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Association des Usagers du Restaurant Interministériel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3 et 5, rue Barbet de Jouy   -  75007 PARIS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URSAFF : PARIS 117 000 001500 258 848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SIRET : 784 295 115 00033 APE : 5629 B</a:t>
          </a:r>
        </a:p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IBAN FR76 1820 6000 0400 4909 9300 135  BIC  AGRIFRPP882</a:t>
          </a:r>
          <a:br>
            <a:rPr lang="fr-FR" sz="1200" b="1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fr-F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TVA : FR077844295115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1543050</xdr:colOff>
      <xdr:row>3</xdr:row>
      <xdr:rowOff>167986</xdr:rowOff>
    </xdr:to>
    <xdr:pic>
      <xdr:nvPicPr>
        <xdr:cNvPr id="16425" name="Imag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43050" cy="1103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L109"/>
  <sheetViews>
    <sheetView topLeftCell="A34" zoomScale="90" zoomScaleNormal="90" workbookViewId="0">
      <selection activeCell="B42" sqref="B42"/>
    </sheetView>
  </sheetViews>
  <sheetFormatPr baseColWidth="10" defaultRowHeight="12.75"/>
  <cols>
    <col min="1" max="1" width="56" style="52" customWidth="1"/>
    <col min="2" max="2" width="81" style="52" customWidth="1"/>
    <col min="3" max="3" width="24.28515625" style="52" customWidth="1"/>
    <col min="4" max="4" width="10.7109375" style="52" customWidth="1"/>
    <col min="5" max="5" width="15.42578125" style="237" customWidth="1"/>
    <col min="6" max="6" width="18.140625" style="237" customWidth="1"/>
    <col min="7" max="7" width="30.28515625" style="52" customWidth="1"/>
  </cols>
  <sheetData>
    <row r="1" spans="1:12" s="14" customFormat="1" ht="20.100000000000001" customHeight="1">
      <c r="A1" s="33"/>
      <c r="B1" s="34"/>
      <c r="C1" s="274" t="s">
        <v>177</v>
      </c>
      <c r="D1" s="274"/>
      <c r="E1" s="274"/>
      <c r="F1" s="274"/>
      <c r="G1" s="274"/>
    </row>
    <row r="2" spans="1:12" s="14" customFormat="1" ht="20.100000000000001" customHeight="1">
      <c r="A2" s="37"/>
      <c r="B2" s="38"/>
      <c r="C2" s="274"/>
      <c r="D2" s="274"/>
      <c r="E2" s="274"/>
      <c r="F2" s="274"/>
      <c r="G2" s="274"/>
    </row>
    <row r="3" spans="1:12" s="7" customFormat="1" ht="36" customHeight="1">
      <c r="A3" s="33"/>
      <c r="B3" s="35"/>
      <c r="C3" s="273" t="s">
        <v>155</v>
      </c>
      <c r="D3" s="273"/>
      <c r="E3" s="273"/>
      <c r="F3" s="273"/>
      <c r="G3" s="273"/>
      <c r="H3" s="62"/>
    </row>
    <row r="4" spans="1:12" s="15" customFormat="1" ht="26.1" customHeight="1">
      <c r="A4" s="36"/>
      <c r="C4" s="169" t="s">
        <v>135</v>
      </c>
      <c r="D4" s="275" t="s">
        <v>140</v>
      </c>
      <c r="E4" s="275"/>
      <c r="F4" s="275"/>
      <c r="G4" s="275"/>
    </row>
    <row r="5" spans="1:12" s="15" customFormat="1" ht="26.1" customHeight="1">
      <c r="A5" s="36"/>
      <c r="B5" s="162"/>
      <c r="C5" s="169" t="s">
        <v>136</v>
      </c>
      <c r="D5" s="276" t="s">
        <v>157</v>
      </c>
      <c r="E5" s="275"/>
      <c r="F5" s="275"/>
      <c r="G5" s="275"/>
    </row>
    <row r="6" spans="1:12" s="14" customFormat="1" ht="26.1" customHeight="1">
      <c r="A6" s="40"/>
      <c r="B6" s="163"/>
      <c r="C6" s="169" t="s">
        <v>137</v>
      </c>
      <c r="D6" s="253" t="s">
        <v>159</v>
      </c>
      <c r="E6" s="253"/>
      <c r="F6" s="253"/>
      <c r="G6" s="253"/>
    </row>
    <row r="7" spans="1:12" s="14" customFormat="1" ht="26.1" customHeight="1">
      <c r="A7" s="40"/>
      <c r="B7" s="163"/>
      <c r="C7" s="169" t="s">
        <v>138</v>
      </c>
      <c r="D7" s="253" t="s">
        <v>160</v>
      </c>
      <c r="E7" s="253"/>
      <c r="F7" s="253"/>
      <c r="G7" s="253"/>
    </row>
    <row r="8" spans="1:12" s="5" customFormat="1" ht="26.1" customHeight="1">
      <c r="A8" s="41"/>
      <c r="B8" s="164"/>
      <c r="C8" s="169" t="s">
        <v>139</v>
      </c>
      <c r="D8" s="253" t="s">
        <v>161</v>
      </c>
      <c r="E8" s="253"/>
      <c r="F8" s="253"/>
      <c r="G8" s="253"/>
    </row>
    <row r="9" spans="1:12" s="5" customFormat="1" ht="19.899999999999999" customHeight="1">
      <c r="B9" s="42"/>
      <c r="C9" s="169" t="s">
        <v>158</v>
      </c>
      <c r="D9" s="270" t="s">
        <v>162</v>
      </c>
      <c r="E9" s="271"/>
      <c r="F9" s="271"/>
      <c r="G9" s="272"/>
    </row>
    <row r="10" spans="1:12" s="5" customFormat="1" ht="20.100000000000001" customHeight="1">
      <c r="B10" s="39"/>
      <c r="C10" s="170"/>
      <c r="D10" s="243" t="s">
        <v>143</v>
      </c>
      <c r="E10" s="244"/>
      <c r="F10" s="247">
        <v>0</v>
      </c>
      <c r="G10" s="248"/>
    </row>
    <row r="11" spans="1:12" s="5" customFormat="1" ht="20.100000000000001" customHeight="1">
      <c r="B11" s="44"/>
      <c r="C11" s="171"/>
      <c r="D11" s="245"/>
      <c r="E11" s="246"/>
      <c r="F11" s="249"/>
      <c r="G11" s="250"/>
    </row>
    <row r="12" spans="1:12" s="5" customFormat="1" ht="19.899999999999999" customHeight="1">
      <c r="A12" s="46"/>
      <c r="C12" s="171"/>
      <c r="D12" s="257" t="s">
        <v>142</v>
      </c>
      <c r="E12" s="258"/>
      <c r="F12" s="251" t="s">
        <v>181</v>
      </c>
      <c r="G12" s="252"/>
    </row>
    <row r="13" spans="1:12" s="5" customFormat="1" ht="9" customHeight="1" thickBot="1">
      <c r="A13" s="45"/>
      <c r="B13" s="45"/>
      <c r="C13" s="172"/>
      <c r="D13" s="172"/>
      <c r="E13" s="234"/>
      <c r="F13" s="234"/>
      <c r="G13" s="172"/>
    </row>
    <row r="14" spans="1:12" s="5" customFormat="1" ht="55.15" customHeight="1" thickBot="1">
      <c r="A14" s="167" t="s">
        <v>145</v>
      </c>
      <c r="B14" s="103"/>
      <c r="C14" s="254" t="s">
        <v>144</v>
      </c>
      <c r="D14" s="255"/>
      <c r="E14" s="255"/>
      <c r="F14" s="255"/>
      <c r="G14" s="256"/>
      <c r="H14" s="98"/>
      <c r="I14" s="98"/>
      <c r="J14" s="98"/>
      <c r="K14" s="98"/>
      <c r="L14" s="98"/>
    </row>
    <row r="15" spans="1:12" s="32" customFormat="1" ht="24.95" customHeight="1">
      <c r="A15" s="157" t="s">
        <v>146</v>
      </c>
      <c r="B15" s="99"/>
      <c r="C15" s="176" t="str">
        <f>A15</f>
        <v>Ministère :</v>
      </c>
      <c r="D15" s="239"/>
      <c r="E15" s="240"/>
      <c r="F15" s="240"/>
      <c r="G15" s="240"/>
    </row>
    <row r="16" spans="1:12" s="32" customFormat="1" ht="24.95" customHeight="1">
      <c r="A16" s="158" t="s">
        <v>112</v>
      </c>
      <c r="B16" s="92"/>
      <c r="C16" s="177" t="str">
        <f>IF($A$15="Nom Prénom :","","Service Payeur :")</f>
        <v>Service Payeur :</v>
      </c>
      <c r="D16" s="239"/>
      <c r="E16" s="240"/>
      <c r="F16" s="240"/>
      <c r="G16" s="240"/>
      <c r="H16" s="93"/>
    </row>
    <row r="17" spans="1:11" s="32" customFormat="1" ht="24.95" customHeight="1">
      <c r="A17" s="91" t="s">
        <v>152</v>
      </c>
      <c r="B17" s="104"/>
      <c r="C17" s="178" t="s">
        <v>163</v>
      </c>
      <c r="D17" s="239"/>
      <c r="E17" s="240"/>
      <c r="F17" s="240"/>
      <c r="G17" s="240"/>
      <c r="H17" s="93"/>
    </row>
    <row r="18" spans="1:11" s="32" customFormat="1" ht="24.95" customHeight="1">
      <c r="B18" s="118"/>
      <c r="C18" s="179" t="s">
        <v>111</v>
      </c>
      <c r="D18" s="239"/>
      <c r="E18" s="240"/>
      <c r="F18" s="240"/>
      <c r="G18" s="240"/>
      <c r="H18" s="93"/>
    </row>
    <row r="19" spans="1:11" s="32" customFormat="1" ht="24.95" customHeight="1">
      <c r="A19" s="159" t="s">
        <v>100</v>
      </c>
      <c r="B19" s="118"/>
      <c r="C19" s="177" t="s">
        <v>150</v>
      </c>
      <c r="D19" s="239"/>
      <c r="E19" s="240"/>
      <c r="F19" s="240"/>
      <c r="G19" s="240"/>
      <c r="H19" s="93"/>
    </row>
    <row r="20" spans="1:11" s="32" customFormat="1" ht="24.95" customHeight="1">
      <c r="A20" s="158" t="s">
        <v>106</v>
      </c>
      <c r="B20" s="118"/>
      <c r="C20" s="177" t="s">
        <v>100</v>
      </c>
      <c r="D20" s="267"/>
      <c r="E20" s="267"/>
      <c r="F20" s="267"/>
      <c r="G20" s="267"/>
      <c r="H20" s="93"/>
      <c r="I20" s="94"/>
    </row>
    <row r="21" spans="1:11" s="32" customFormat="1" ht="24.95" customHeight="1">
      <c r="A21" s="159" t="s">
        <v>101</v>
      </c>
      <c r="B21" s="118"/>
      <c r="C21" s="177" t="s">
        <v>106</v>
      </c>
      <c r="D21" s="267"/>
      <c r="E21" s="267"/>
      <c r="F21" s="267"/>
      <c r="G21" s="267"/>
      <c r="H21" s="93"/>
    </row>
    <row r="22" spans="1:11" s="32" customFormat="1" ht="24.95" customHeight="1">
      <c r="B22" s="118"/>
      <c r="C22" s="177" t="s">
        <v>148</v>
      </c>
      <c r="D22" s="268"/>
      <c r="E22" s="268"/>
      <c r="F22" s="268"/>
      <c r="G22" s="268"/>
      <c r="H22" s="93"/>
    </row>
    <row r="23" spans="1:11" s="32" customFormat="1" ht="24.95" customHeight="1">
      <c r="A23" s="166" t="s">
        <v>151</v>
      </c>
      <c r="B23" s="95"/>
      <c r="C23" s="177" t="s">
        <v>149</v>
      </c>
      <c r="D23" s="269"/>
      <c r="E23" s="269"/>
      <c r="F23" s="269"/>
      <c r="G23" s="269"/>
      <c r="H23" s="93"/>
    </row>
    <row r="24" spans="1:11" s="32" customFormat="1" ht="24.95" customHeight="1">
      <c r="A24" s="159" t="s">
        <v>149</v>
      </c>
      <c r="B24" s="160"/>
      <c r="C24" s="180" t="s">
        <v>147</v>
      </c>
      <c r="D24" s="240"/>
      <c r="E24" s="240"/>
      <c r="F24" s="240"/>
      <c r="G24" s="240"/>
    </row>
    <row r="25" spans="1:11" s="32" customFormat="1" ht="24.95" customHeight="1">
      <c r="A25" s="158" t="s">
        <v>147</v>
      </c>
      <c r="B25" s="96"/>
      <c r="C25" s="181"/>
      <c r="D25" s="242"/>
      <c r="E25" s="242"/>
      <c r="F25" s="242"/>
      <c r="G25" s="242"/>
      <c r="H25" s="97"/>
    </row>
    <row r="26" spans="1:11" s="32" customFormat="1" ht="24.95" customHeight="1">
      <c r="A26" s="168"/>
      <c r="B26" s="50"/>
      <c r="C26" s="182" t="str">
        <f>IF(D25="Virement Chorus","N° Chorus :","")</f>
        <v/>
      </c>
      <c r="D26" s="240"/>
      <c r="E26" s="240"/>
      <c r="F26" s="240"/>
      <c r="G26" s="240"/>
    </row>
    <row r="27" spans="1:11" s="32" customFormat="1" ht="38.450000000000003" customHeight="1">
      <c r="A27" s="67" t="s">
        <v>141</v>
      </c>
      <c r="B27" s="67"/>
      <c r="C27" s="67"/>
      <c r="D27" s="67"/>
      <c r="E27" s="217"/>
      <c r="F27" s="217"/>
      <c r="G27" s="67"/>
    </row>
    <row r="28" spans="1:11" s="32" customFormat="1" ht="24.95" customHeight="1">
      <c r="A28" s="165" t="s">
        <v>156</v>
      </c>
      <c r="B28" s="216"/>
      <c r="C28" s="241" t="s">
        <v>174</v>
      </c>
      <c r="D28" s="241"/>
      <c r="E28" s="241"/>
      <c r="F28" s="241"/>
      <c r="G28" s="241"/>
    </row>
    <row r="29" spans="1:11" s="32" customFormat="1" ht="24.95" customHeight="1">
      <c r="A29" s="58" t="s">
        <v>99</v>
      </c>
      <c r="B29" s="161"/>
      <c r="C29" s="238"/>
      <c r="D29" s="238"/>
      <c r="E29" s="238"/>
      <c r="F29" s="238"/>
      <c r="G29" s="238"/>
    </row>
    <row r="30" spans="1:11" s="32" customFormat="1" ht="24.95" customHeight="1">
      <c r="A30" s="58" t="s">
        <v>102</v>
      </c>
      <c r="B30" s="90"/>
      <c r="C30" s="238"/>
      <c r="D30" s="238"/>
      <c r="E30" s="238"/>
      <c r="F30" s="238"/>
      <c r="G30" s="238"/>
      <c r="H30" s="66"/>
      <c r="I30" s="66"/>
      <c r="J30" s="66"/>
      <c r="K30" s="66"/>
    </row>
    <row r="31" spans="1:11" s="32" customFormat="1" ht="24.95" customHeight="1">
      <c r="A31" s="64" t="s">
        <v>105</v>
      </c>
      <c r="B31" s="89"/>
      <c r="C31" s="238"/>
      <c r="D31" s="238"/>
      <c r="E31" s="238"/>
      <c r="F31" s="238"/>
      <c r="G31" s="238"/>
    </row>
    <row r="32" spans="1:11" s="32" customFormat="1" ht="24.95" customHeight="1">
      <c r="A32" s="65" t="s">
        <v>117</v>
      </c>
      <c r="B32" s="61"/>
      <c r="C32" s="238"/>
      <c r="D32" s="238"/>
      <c r="E32" s="238"/>
      <c r="F32" s="238"/>
      <c r="G32" s="238"/>
    </row>
    <row r="33" spans="1:7" s="5" customFormat="1" ht="0.75" customHeight="1">
      <c r="A33" s="43"/>
      <c r="B33" s="57"/>
      <c r="C33" s="43"/>
      <c r="D33" s="43"/>
      <c r="E33" s="235"/>
      <c r="F33" s="235"/>
      <c r="G33" s="43"/>
    </row>
    <row r="34" spans="1:7" s="5" customFormat="1" ht="15">
      <c r="A34" s="47"/>
      <c r="B34" s="47"/>
      <c r="C34" s="47"/>
      <c r="D34" s="47"/>
      <c r="E34" s="47"/>
      <c r="F34" s="47"/>
      <c r="G34" s="47"/>
    </row>
    <row r="35" spans="1:7" s="5" customFormat="1" ht="52.5" customHeight="1">
      <c r="A35" s="55" t="s">
        <v>170</v>
      </c>
      <c r="B35" s="55" t="s">
        <v>169</v>
      </c>
      <c r="C35" s="55" t="s">
        <v>154</v>
      </c>
      <c r="D35" s="55" t="s">
        <v>0</v>
      </c>
      <c r="E35" s="55" t="s">
        <v>2</v>
      </c>
      <c r="F35" s="55" t="s">
        <v>153</v>
      </c>
      <c r="G35" s="56" t="s">
        <v>3</v>
      </c>
    </row>
    <row r="36" spans="1:7" s="5" customFormat="1" ht="32.1" customHeight="1">
      <c r="A36" s="197"/>
      <c r="B36" s="198"/>
      <c r="C36" s="199"/>
      <c r="D36" s="100"/>
      <c r="E36" s="236"/>
      <c r="F36" s="101"/>
      <c r="G36" s="200"/>
    </row>
    <row r="37" spans="1:7" s="5" customFormat="1" ht="91.5" customHeight="1">
      <c r="A37" s="225" t="s">
        <v>185</v>
      </c>
      <c r="B37" s="189" t="s">
        <v>186</v>
      </c>
      <c r="C37" s="192">
        <v>0</v>
      </c>
      <c r="D37" s="227">
        <v>5.0999999999999996</v>
      </c>
      <c r="E37" s="194">
        <f>+C37*D37</f>
        <v>0</v>
      </c>
      <c r="F37" s="193">
        <v>1</v>
      </c>
      <c r="G37" s="228">
        <f>+E37*1.1</f>
        <v>0</v>
      </c>
    </row>
    <row r="38" spans="1:7" s="5" customFormat="1" ht="46.5" customHeight="1">
      <c r="A38" s="218" t="s">
        <v>164</v>
      </c>
      <c r="B38" s="189" t="s">
        <v>178</v>
      </c>
      <c r="C38" s="192">
        <v>0</v>
      </c>
      <c r="D38" s="227">
        <v>0.91</v>
      </c>
      <c r="E38" s="194">
        <f t="shared" ref="E38:E45" si="0">+C38*D38</f>
        <v>0</v>
      </c>
      <c r="F38" s="193">
        <v>1</v>
      </c>
      <c r="G38" s="228">
        <f t="shared" ref="G38:G45" si="1">+E38*1.1</f>
        <v>0</v>
      </c>
    </row>
    <row r="39" spans="1:7" s="5" customFormat="1" ht="39.950000000000003" customHeight="1">
      <c r="A39" s="218" t="s">
        <v>164</v>
      </c>
      <c r="B39" s="189" t="s">
        <v>179</v>
      </c>
      <c r="C39" s="192">
        <v>0</v>
      </c>
      <c r="D39" s="227">
        <v>0.7</v>
      </c>
      <c r="E39" s="194">
        <f t="shared" si="0"/>
        <v>0</v>
      </c>
      <c r="F39" s="193">
        <v>1</v>
      </c>
      <c r="G39" s="228">
        <f t="shared" si="1"/>
        <v>0</v>
      </c>
    </row>
    <row r="40" spans="1:7" s="5" customFormat="1" ht="39.950000000000003" customHeight="1">
      <c r="A40" s="218" t="s">
        <v>164</v>
      </c>
      <c r="B40" s="189" t="s">
        <v>173</v>
      </c>
      <c r="C40" s="192">
        <v>0</v>
      </c>
      <c r="D40" s="227">
        <v>1.8</v>
      </c>
      <c r="E40" s="194">
        <f t="shared" ref="E40:E41" si="2">+C40*D40</f>
        <v>0</v>
      </c>
      <c r="F40" s="193">
        <v>1</v>
      </c>
      <c r="G40" s="228">
        <f t="shared" ref="G40:G41" si="3">+E40*1.1</f>
        <v>0</v>
      </c>
    </row>
    <row r="41" spans="1:7" s="5" customFormat="1" ht="39.950000000000003" customHeight="1">
      <c r="A41" s="218" t="s">
        <v>188</v>
      </c>
      <c r="B41" s="189" t="s">
        <v>191</v>
      </c>
      <c r="C41" s="192">
        <v>0</v>
      </c>
      <c r="D41" s="227">
        <v>0.77</v>
      </c>
      <c r="E41" s="194">
        <f t="shared" si="2"/>
        <v>0</v>
      </c>
      <c r="F41" s="193">
        <v>1</v>
      </c>
      <c r="G41" s="228">
        <f t="shared" si="3"/>
        <v>0</v>
      </c>
    </row>
    <row r="42" spans="1:7" s="5" customFormat="1" ht="39.950000000000003" customHeight="1">
      <c r="A42" s="218" t="s">
        <v>187</v>
      </c>
      <c r="B42" s="189" t="s">
        <v>192</v>
      </c>
      <c r="C42" s="192">
        <v>0</v>
      </c>
      <c r="D42" s="227">
        <v>1.3656999999999999</v>
      </c>
      <c r="E42" s="194">
        <f t="shared" ref="E42" si="4">+C42*D42</f>
        <v>0</v>
      </c>
      <c r="F42" s="193">
        <v>1</v>
      </c>
      <c r="G42" s="228">
        <f t="shared" ref="G42" si="5">+E42*1.1</f>
        <v>0</v>
      </c>
    </row>
    <row r="43" spans="1:7" s="5" customFormat="1" ht="39.950000000000003" customHeight="1">
      <c r="A43" s="218" t="s">
        <v>190</v>
      </c>
      <c r="B43" s="220" t="s">
        <v>189</v>
      </c>
      <c r="C43" s="192">
        <v>0</v>
      </c>
      <c r="D43" s="227">
        <v>3.5444</v>
      </c>
      <c r="E43" s="194">
        <f t="shared" ref="E43" si="6">+C43*D43</f>
        <v>0</v>
      </c>
      <c r="F43" s="193">
        <v>1</v>
      </c>
      <c r="G43" s="228">
        <f t="shared" ref="G43" si="7">+E43*1.1</f>
        <v>0</v>
      </c>
    </row>
    <row r="44" spans="1:7" s="5" customFormat="1" ht="39.950000000000003" customHeight="1">
      <c r="A44" s="218" t="s">
        <v>175</v>
      </c>
      <c r="B44" s="184" t="s">
        <v>165</v>
      </c>
      <c r="C44" s="192">
        <v>0</v>
      </c>
      <c r="D44" s="227">
        <v>20</v>
      </c>
      <c r="E44" s="194">
        <f t="shared" si="0"/>
        <v>0</v>
      </c>
      <c r="F44" s="193">
        <v>1</v>
      </c>
      <c r="G44" s="228">
        <f t="shared" si="1"/>
        <v>0</v>
      </c>
    </row>
    <row r="45" spans="1:7" s="5" customFormat="1" ht="39.950000000000003" customHeight="1">
      <c r="A45" s="218" t="s">
        <v>166</v>
      </c>
      <c r="B45" s="184" t="s">
        <v>167</v>
      </c>
      <c r="C45" s="192">
        <v>0</v>
      </c>
      <c r="D45" s="227">
        <v>13</v>
      </c>
      <c r="E45" s="194">
        <f t="shared" si="0"/>
        <v>0</v>
      </c>
      <c r="F45" s="193">
        <v>1</v>
      </c>
      <c r="G45" s="228">
        <f t="shared" si="1"/>
        <v>0</v>
      </c>
    </row>
    <row r="46" spans="1:7" s="5" customFormat="1" ht="39.950000000000003" customHeight="1">
      <c r="A46" s="218" t="s">
        <v>164</v>
      </c>
      <c r="B46" s="229" t="s">
        <v>183</v>
      </c>
      <c r="C46" s="192">
        <v>0</v>
      </c>
      <c r="D46" s="227">
        <v>0.91</v>
      </c>
      <c r="E46" s="194">
        <f t="shared" ref="E46:E49" si="8">+C46*D46</f>
        <v>0</v>
      </c>
      <c r="F46" s="193">
        <v>1</v>
      </c>
      <c r="G46" s="228">
        <f t="shared" ref="G46:G47" si="9">+E46*1.1</f>
        <v>0</v>
      </c>
    </row>
    <row r="47" spans="1:7" s="5" customFormat="1" ht="39.950000000000003" customHeight="1">
      <c r="A47" s="218" t="s">
        <v>168</v>
      </c>
      <c r="B47" s="184" t="s">
        <v>182</v>
      </c>
      <c r="C47" s="192">
        <v>0</v>
      </c>
      <c r="D47" s="227">
        <v>15</v>
      </c>
      <c r="E47" s="194">
        <f t="shared" si="8"/>
        <v>0</v>
      </c>
      <c r="F47" s="193">
        <v>1</v>
      </c>
      <c r="G47" s="228">
        <f t="shared" si="9"/>
        <v>0</v>
      </c>
    </row>
    <row r="48" spans="1:7" s="5" customFormat="1" ht="39.950000000000003" customHeight="1">
      <c r="A48" s="218" t="s">
        <v>168</v>
      </c>
      <c r="B48" s="189" t="s">
        <v>180</v>
      </c>
      <c r="C48" s="192">
        <v>0</v>
      </c>
      <c r="D48" s="227">
        <v>5.45</v>
      </c>
      <c r="E48" s="194">
        <f>+C48*D48</f>
        <v>0</v>
      </c>
      <c r="F48" s="193">
        <v>1</v>
      </c>
      <c r="G48" s="228">
        <f>+E48*1.1</f>
        <v>0</v>
      </c>
    </row>
    <row r="49" spans="1:7" s="5" customFormat="1" ht="39.950000000000003" customHeight="1">
      <c r="A49" s="218" t="s">
        <v>171</v>
      </c>
      <c r="B49" s="184" t="s">
        <v>172</v>
      </c>
      <c r="C49" s="192">
        <v>0</v>
      </c>
      <c r="D49" s="227">
        <v>35</v>
      </c>
      <c r="E49" s="194">
        <f t="shared" si="8"/>
        <v>0</v>
      </c>
      <c r="F49" s="193">
        <v>2</v>
      </c>
      <c r="G49" s="228">
        <f>+E49*1.2</f>
        <v>0</v>
      </c>
    </row>
    <row r="50" spans="1:7" s="5" customFormat="1" ht="32.1" customHeight="1">
      <c r="A50" s="230"/>
      <c r="B50" s="231"/>
      <c r="C50" s="226"/>
      <c r="D50" s="227"/>
      <c r="E50" s="194"/>
      <c r="F50" s="193"/>
      <c r="G50" s="228"/>
    </row>
    <row r="51" spans="1:7" s="208" customFormat="1" ht="32.1" customHeight="1" thickBot="1">
      <c r="A51" s="211" t="s">
        <v>38</v>
      </c>
      <c r="B51" s="212" t="s">
        <v>104</v>
      </c>
      <c r="C51" s="212" t="s">
        <v>103</v>
      </c>
      <c r="D51" s="263" t="s">
        <v>134</v>
      </c>
      <c r="E51" s="264"/>
      <c r="F51" s="263" t="s">
        <v>107</v>
      </c>
      <c r="G51" s="264"/>
    </row>
    <row r="52" spans="1:7" s="208" customFormat="1" ht="32.1" customHeight="1" thickTop="1" thickBot="1">
      <c r="A52" s="205" t="s">
        <v>39</v>
      </c>
      <c r="B52" s="206">
        <f>SUMIF(F36:F50,1,E36:E50)</f>
        <v>0</v>
      </c>
      <c r="C52" s="207">
        <f>+B52*0.1</f>
        <v>0</v>
      </c>
      <c r="D52" s="265">
        <f>+B52+C52</f>
        <v>0</v>
      </c>
      <c r="E52" s="266"/>
      <c r="F52" s="259">
        <f>+D52+D53</f>
        <v>0</v>
      </c>
      <c r="G52" s="260"/>
    </row>
    <row r="53" spans="1:7" s="208" customFormat="1" ht="32.1" customHeight="1" thickTop="1" thickBot="1">
      <c r="A53" s="209" t="s">
        <v>40</v>
      </c>
      <c r="B53" s="207">
        <f>SUMIF(F36:F50,2,E36:E50)</f>
        <v>0</v>
      </c>
      <c r="C53" s="210">
        <f>+B53*0.2</f>
        <v>0</v>
      </c>
      <c r="D53" s="265">
        <f>+B53+C53</f>
        <v>0</v>
      </c>
      <c r="E53" s="266"/>
      <c r="F53" s="261"/>
      <c r="G53" s="262"/>
    </row>
    <row r="54" spans="1:7" ht="13.5" thickTop="1">
      <c r="A54" s="43"/>
      <c r="B54" s="43"/>
      <c r="C54" s="43"/>
      <c r="D54" s="43"/>
      <c r="E54" s="235"/>
      <c r="F54" s="235"/>
      <c r="G54" s="43"/>
    </row>
    <row r="55" spans="1:7" s="5" customFormat="1" ht="20.25" customHeight="1">
      <c r="A55" s="43"/>
      <c r="B55" s="43"/>
      <c r="C55" s="43"/>
      <c r="D55" s="43"/>
      <c r="E55" s="235"/>
      <c r="F55" s="235"/>
      <c r="G55" s="43"/>
    </row>
    <row r="56" spans="1:7" s="5" customFormat="1" ht="39.75" customHeight="1">
      <c r="A56" s="43"/>
      <c r="B56" s="43"/>
      <c r="C56" s="43"/>
      <c r="D56" s="43"/>
      <c r="E56" s="235"/>
      <c r="F56" s="235"/>
      <c r="G56" s="43"/>
    </row>
    <row r="57" spans="1:7" s="5" customFormat="1" ht="39.75" customHeight="1">
      <c r="A57" s="53"/>
      <c r="B57" s="43"/>
      <c r="C57" s="43"/>
      <c r="D57" s="43"/>
      <c r="E57" s="235"/>
      <c r="F57" s="235"/>
      <c r="G57" s="43"/>
    </row>
    <row r="58" spans="1:7" s="5" customFormat="1" ht="24" customHeight="1">
      <c r="A58" s="43"/>
      <c r="B58" s="43"/>
      <c r="C58" s="43"/>
      <c r="D58" s="43"/>
      <c r="E58" s="235"/>
      <c r="F58" s="235"/>
      <c r="G58" s="43"/>
    </row>
    <row r="59" spans="1:7" s="5" customFormat="1" ht="18.75" customHeight="1">
      <c r="A59" s="43"/>
      <c r="B59" s="43"/>
      <c r="C59" s="43"/>
      <c r="D59" s="43"/>
      <c r="E59" s="235"/>
      <c r="F59" s="235"/>
      <c r="G59" s="43"/>
    </row>
    <row r="60" spans="1:7" s="5" customFormat="1" ht="12.75" customHeight="1">
      <c r="A60" s="43"/>
      <c r="B60" s="43"/>
      <c r="C60" s="43"/>
      <c r="D60" s="43"/>
      <c r="E60" s="235"/>
      <c r="F60" s="235"/>
      <c r="G60" s="43"/>
    </row>
    <row r="61" spans="1:7" s="5" customFormat="1" ht="12.75" customHeight="1">
      <c r="A61" s="43"/>
      <c r="B61" s="43"/>
      <c r="C61" s="43"/>
      <c r="D61" s="43"/>
      <c r="E61" s="235"/>
      <c r="F61" s="235"/>
      <c r="G61" s="43"/>
    </row>
    <row r="62" spans="1:7" s="5" customFormat="1" ht="12.75" customHeight="1">
      <c r="A62" s="43"/>
      <c r="B62" s="43"/>
      <c r="C62" s="43"/>
      <c r="D62" s="43"/>
      <c r="E62" s="235"/>
      <c r="F62" s="235"/>
      <c r="G62" s="43"/>
    </row>
    <row r="63" spans="1:7" s="5" customFormat="1" ht="12.75" customHeight="1">
      <c r="A63" s="43"/>
      <c r="B63" s="43"/>
      <c r="C63" s="43"/>
      <c r="D63" s="43"/>
      <c r="E63" s="235"/>
      <c r="F63" s="235"/>
      <c r="G63" s="43"/>
    </row>
    <row r="64" spans="1:7" s="5" customFormat="1">
      <c r="A64" s="43"/>
      <c r="B64" s="43"/>
      <c r="C64" s="43"/>
      <c r="D64" s="43"/>
      <c r="E64" s="235"/>
      <c r="F64" s="235"/>
      <c r="G64" s="43"/>
    </row>
    <row r="65" spans="1:7" s="5" customFormat="1" ht="12.75" customHeight="1">
      <c r="A65" s="43"/>
      <c r="B65" s="43"/>
      <c r="C65" s="43"/>
      <c r="D65" s="43"/>
      <c r="E65" s="235"/>
      <c r="F65" s="235"/>
      <c r="G65" s="43"/>
    </row>
    <row r="66" spans="1:7" s="5" customFormat="1" ht="18.75">
      <c r="A66" s="54"/>
      <c r="B66" s="51"/>
      <c r="C66" s="43"/>
      <c r="D66" s="43"/>
      <c r="E66" s="235"/>
      <c r="F66" s="235"/>
    </row>
    <row r="67" spans="1:7" s="5" customFormat="1">
      <c r="A67" s="43"/>
      <c r="B67" s="43"/>
      <c r="C67" s="43"/>
      <c r="D67" s="43"/>
      <c r="E67" s="235"/>
      <c r="F67" s="235"/>
      <c r="G67" s="43"/>
    </row>
    <row r="68" spans="1:7" s="5" customFormat="1">
      <c r="A68" s="43"/>
      <c r="B68" s="43"/>
      <c r="C68" s="43"/>
      <c r="D68" s="43"/>
      <c r="E68" s="235"/>
      <c r="F68" s="235"/>
      <c r="G68" s="43"/>
    </row>
    <row r="69" spans="1:7" s="5" customFormat="1">
      <c r="A69" s="43"/>
      <c r="B69" s="43"/>
      <c r="C69" s="43"/>
      <c r="D69" s="43"/>
      <c r="E69" s="235"/>
      <c r="F69" s="235"/>
      <c r="G69" s="43"/>
    </row>
    <row r="70" spans="1:7" s="5" customFormat="1">
      <c r="A70" s="43"/>
      <c r="B70" s="43"/>
      <c r="C70" s="43"/>
      <c r="D70" s="43"/>
      <c r="E70" s="235"/>
      <c r="F70" s="235"/>
      <c r="G70" s="43"/>
    </row>
    <row r="71" spans="1:7" s="5" customFormat="1">
      <c r="A71" s="43"/>
      <c r="B71" s="43"/>
      <c r="C71" s="43"/>
      <c r="D71" s="43"/>
      <c r="E71" s="235"/>
      <c r="F71" s="235"/>
      <c r="G71" s="43"/>
    </row>
    <row r="72" spans="1:7" s="5" customFormat="1">
      <c r="A72" s="43"/>
      <c r="B72" s="43"/>
      <c r="C72" s="43"/>
      <c r="D72" s="43"/>
      <c r="E72" s="235"/>
      <c r="F72" s="235"/>
      <c r="G72" s="43"/>
    </row>
    <row r="73" spans="1:7" s="5" customFormat="1">
      <c r="A73" s="43"/>
      <c r="B73" s="43"/>
      <c r="C73" s="43"/>
      <c r="D73" s="43"/>
      <c r="E73" s="235"/>
      <c r="F73" s="235"/>
      <c r="G73" s="43"/>
    </row>
    <row r="74" spans="1:7" s="5" customFormat="1">
      <c r="A74" s="43"/>
      <c r="B74" s="43"/>
      <c r="C74" s="43"/>
      <c r="D74" s="43"/>
      <c r="E74" s="235"/>
      <c r="F74" s="235"/>
      <c r="G74" s="43"/>
    </row>
    <row r="75" spans="1:7" s="5" customFormat="1">
      <c r="A75" s="43"/>
      <c r="B75" s="43"/>
      <c r="C75" s="43"/>
      <c r="D75" s="43"/>
      <c r="E75" s="235"/>
      <c r="F75" s="235"/>
      <c r="G75" s="43"/>
    </row>
    <row r="76" spans="1:7" s="5" customFormat="1">
      <c r="A76" s="43"/>
      <c r="B76" s="43"/>
      <c r="C76" s="43"/>
      <c r="D76" s="43"/>
      <c r="E76" s="235"/>
      <c r="F76" s="235"/>
      <c r="G76" s="43"/>
    </row>
    <row r="77" spans="1:7" s="5" customFormat="1">
      <c r="A77" s="43"/>
      <c r="B77" s="43"/>
      <c r="C77" s="43"/>
      <c r="D77" s="43"/>
      <c r="E77" s="235"/>
      <c r="F77" s="235"/>
      <c r="G77" s="43"/>
    </row>
    <row r="78" spans="1:7" s="5" customFormat="1">
      <c r="A78" s="43"/>
      <c r="B78" s="43"/>
      <c r="C78" s="43"/>
      <c r="D78" s="43"/>
      <c r="E78" s="235"/>
      <c r="F78" s="235"/>
      <c r="G78" s="43"/>
    </row>
    <row r="79" spans="1:7" s="5" customFormat="1">
      <c r="A79" s="43"/>
      <c r="B79" s="43"/>
      <c r="C79" s="43"/>
      <c r="D79" s="43"/>
      <c r="E79" s="235"/>
      <c r="F79" s="235"/>
      <c r="G79" s="43"/>
    </row>
    <row r="80" spans="1:7" s="5" customFormat="1">
      <c r="A80" s="43"/>
      <c r="B80" s="43"/>
      <c r="C80" s="43"/>
      <c r="D80" s="43"/>
      <c r="E80" s="235"/>
      <c r="F80" s="235"/>
      <c r="G80" s="43"/>
    </row>
    <row r="81" spans="1:7" s="5" customFormat="1">
      <c r="A81" s="43"/>
      <c r="B81" s="43"/>
      <c r="C81" s="43"/>
      <c r="D81" s="43"/>
      <c r="E81" s="235"/>
      <c r="F81" s="235"/>
      <c r="G81" s="43"/>
    </row>
    <row r="82" spans="1:7" s="5" customFormat="1">
      <c r="A82" s="43"/>
      <c r="B82" s="43"/>
      <c r="C82" s="43"/>
      <c r="D82" s="43"/>
      <c r="E82" s="235"/>
      <c r="F82" s="235"/>
      <c r="G82" s="43"/>
    </row>
    <row r="83" spans="1:7" s="5" customFormat="1">
      <c r="A83" s="43"/>
      <c r="B83" s="43"/>
      <c r="C83" s="43"/>
      <c r="D83" s="43"/>
      <c r="E83" s="235"/>
      <c r="F83" s="235"/>
      <c r="G83" s="43"/>
    </row>
    <row r="84" spans="1:7" s="5" customFormat="1">
      <c r="A84" s="43"/>
      <c r="B84" s="43"/>
      <c r="C84" s="43"/>
      <c r="D84" s="43"/>
      <c r="E84" s="235"/>
      <c r="F84" s="235"/>
      <c r="G84" s="43"/>
    </row>
    <row r="85" spans="1:7" s="5" customFormat="1">
      <c r="A85" s="43"/>
      <c r="B85" s="43"/>
      <c r="C85" s="43"/>
      <c r="D85" s="43"/>
      <c r="E85" s="235"/>
      <c r="F85" s="235"/>
      <c r="G85" s="43"/>
    </row>
    <row r="86" spans="1:7" s="5" customFormat="1">
      <c r="A86" s="43"/>
      <c r="B86" s="43"/>
      <c r="C86" s="43"/>
      <c r="D86" s="43"/>
      <c r="E86" s="235"/>
      <c r="F86" s="235"/>
      <c r="G86" s="43"/>
    </row>
    <row r="87" spans="1:7" s="5" customFormat="1">
      <c r="A87" s="43"/>
      <c r="B87" s="43"/>
      <c r="C87" s="43"/>
      <c r="D87" s="43"/>
      <c r="E87" s="235"/>
      <c r="F87" s="235"/>
      <c r="G87" s="43"/>
    </row>
    <row r="88" spans="1:7" s="5" customFormat="1">
      <c r="A88" s="43"/>
      <c r="B88" s="43"/>
      <c r="C88" s="43"/>
      <c r="D88" s="43"/>
      <c r="E88" s="235"/>
      <c r="F88" s="235"/>
      <c r="G88" s="43"/>
    </row>
    <row r="89" spans="1:7" s="5" customFormat="1">
      <c r="A89" s="43"/>
      <c r="B89" s="43"/>
      <c r="C89" s="43"/>
      <c r="D89" s="43"/>
      <c r="E89" s="235"/>
      <c r="F89" s="235"/>
      <c r="G89" s="43"/>
    </row>
    <row r="90" spans="1:7" s="5" customFormat="1">
      <c r="A90" s="43"/>
      <c r="B90" s="43"/>
      <c r="C90" s="43"/>
      <c r="D90" s="43"/>
      <c r="E90" s="235"/>
      <c r="F90" s="235"/>
      <c r="G90" s="43"/>
    </row>
    <row r="91" spans="1:7" s="5" customFormat="1">
      <c r="A91" s="43"/>
      <c r="B91" s="43"/>
      <c r="C91" s="43"/>
      <c r="D91" s="43"/>
      <c r="E91" s="235"/>
      <c r="F91" s="235"/>
      <c r="G91" s="43"/>
    </row>
    <row r="92" spans="1:7" s="5" customFormat="1">
      <c r="A92" s="43"/>
      <c r="B92" s="43"/>
      <c r="C92" s="43"/>
      <c r="D92" s="43"/>
      <c r="E92" s="235"/>
      <c r="F92" s="235"/>
      <c r="G92" s="43"/>
    </row>
    <row r="93" spans="1:7" s="5" customFormat="1">
      <c r="A93" s="43"/>
      <c r="B93" s="43"/>
      <c r="C93" s="43"/>
      <c r="D93" s="43"/>
      <c r="E93" s="235"/>
      <c r="F93" s="235"/>
      <c r="G93" s="43"/>
    </row>
    <row r="94" spans="1:7" s="5" customFormat="1">
      <c r="A94" s="43"/>
      <c r="B94" s="43"/>
      <c r="C94" s="43"/>
      <c r="D94" s="43"/>
      <c r="E94" s="235"/>
      <c r="F94" s="235"/>
      <c r="G94" s="43"/>
    </row>
    <row r="95" spans="1:7" s="5" customFormat="1">
      <c r="A95" s="43"/>
      <c r="B95" s="43"/>
      <c r="C95" s="43"/>
      <c r="D95" s="43"/>
      <c r="E95" s="235"/>
      <c r="F95" s="235"/>
      <c r="G95" s="43"/>
    </row>
    <row r="96" spans="1:7" s="5" customFormat="1">
      <c r="A96" s="43"/>
      <c r="B96" s="43"/>
      <c r="C96" s="43"/>
      <c r="D96" s="43"/>
      <c r="E96" s="235"/>
      <c r="F96" s="235"/>
      <c r="G96" s="43"/>
    </row>
    <row r="97" spans="1:7" s="5" customFormat="1">
      <c r="A97" s="43"/>
      <c r="B97" s="43"/>
      <c r="C97" s="43"/>
      <c r="D97" s="43"/>
      <c r="E97" s="235"/>
      <c r="F97" s="235"/>
      <c r="G97" s="43"/>
    </row>
    <row r="98" spans="1:7" s="5" customFormat="1">
      <c r="A98" s="43"/>
      <c r="B98" s="43"/>
      <c r="C98" s="43"/>
      <c r="D98" s="43"/>
      <c r="E98" s="235"/>
      <c r="F98" s="235"/>
      <c r="G98" s="43"/>
    </row>
    <row r="99" spans="1:7" s="5" customFormat="1">
      <c r="A99" s="43"/>
      <c r="B99" s="43"/>
      <c r="C99" s="43"/>
      <c r="D99" s="43"/>
      <c r="E99" s="235"/>
      <c r="F99" s="235"/>
      <c r="G99" s="43"/>
    </row>
    <row r="100" spans="1:7" s="5" customFormat="1">
      <c r="A100" s="43"/>
      <c r="B100" s="43"/>
      <c r="C100" s="43"/>
      <c r="D100" s="43"/>
      <c r="E100" s="235"/>
      <c r="F100" s="235"/>
      <c r="G100" s="43"/>
    </row>
    <row r="101" spans="1:7" s="5" customFormat="1">
      <c r="A101" s="43"/>
      <c r="B101" s="43"/>
      <c r="C101" s="43"/>
      <c r="D101" s="43"/>
      <c r="E101" s="235"/>
      <c r="F101" s="235"/>
      <c r="G101" s="43"/>
    </row>
    <row r="102" spans="1:7" s="5" customFormat="1">
      <c r="A102" s="43"/>
      <c r="B102" s="43"/>
      <c r="C102" s="43"/>
      <c r="D102" s="43"/>
      <c r="E102" s="235"/>
      <c r="F102" s="235"/>
      <c r="G102" s="43"/>
    </row>
    <row r="103" spans="1:7" s="5" customFormat="1">
      <c r="A103" s="43"/>
      <c r="B103" s="43"/>
      <c r="C103" s="43"/>
      <c r="D103" s="43"/>
      <c r="E103" s="235"/>
      <c r="F103" s="235"/>
      <c r="G103" s="43"/>
    </row>
    <row r="104" spans="1:7" s="5" customFormat="1">
      <c r="A104" s="43"/>
      <c r="B104" s="43"/>
      <c r="C104" s="43"/>
      <c r="D104" s="43"/>
      <c r="E104" s="235"/>
      <c r="F104" s="235"/>
      <c r="G104" s="43"/>
    </row>
    <row r="105" spans="1:7" s="5" customFormat="1">
      <c r="A105" s="43"/>
      <c r="B105" s="43"/>
      <c r="C105" s="43"/>
      <c r="D105" s="43"/>
      <c r="E105" s="235"/>
      <c r="F105" s="235"/>
      <c r="G105" s="43"/>
    </row>
    <row r="106" spans="1:7" s="5" customFormat="1">
      <c r="A106" s="43"/>
      <c r="B106" s="43"/>
      <c r="C106" s="43"/>
      <c r="D106" s="43"/>
      <c r="E106" s="235"/>
      <c r="F106" s="235"/>
      <c r="G106" s="43"/>
    </row>
    <row r="107" spans="1:7" s="5" customFormat="1">
      <c r="A107" s="43"/>
      <c r="B107" s="43"/>
      <c r="C107" s="43"/>
      <c r="D107" s="43"/>
      <c r="E107" s="235"/>
      <c r="F107" s="235"/>
      <c r="G107" s="43"/>
    </row>
    <row r="108" spans="1:7" s="5" customFormat="1">
      <c r="A108" s="43"/>
      <c r="B108" s="43"/>
      <c r="C108" s="43"/>
      <c r="D108" s="43"/>
      <c r="E108" s="235"/>
      <c r="F108" s="235"/>
      <c r="G108" s="43"/>
    </row>
    <row r="109" spans="1:7" s="5" customFormat="1">
      <c r="A109" s="43"/>
      <c r="B109" s="43"/>
      <c r="C109" s="43"/>
      <c r="D109" s="43"/>
      <c r="E109" s="235"/>
      <c r="F109" s="235"/>
      <c r="G109" s="43"/>
    </row>
  </sheetData>
  <sheetProtection formatCells="0" formatColumns="0" formatRows="0" insertColumns="0" insertRows="0" insertHyperlinks="0" deleteColumns="0" deleteRows="0" selectLockedCells="1" sort="0" autoFilter="0" pivotTables="0"/>
  <protectedRanges>
    <protectedRange sqref="D58 E34 E57 D55:E56 G55:G56 G33:G34 D34:D35 C36:D36 E35:G36 D33:E33 C37:G40 C44:G50" name="Plage1_11"/>
    <protectedRange sqref="C41:G43" name="Plage1_11_2"/>
  </protectedRanges>
  <customSheetViews>
    <customSheetView guid="{242414E6-120C-46C4-A8A3-88F120C813D3}" scale="75" showPageBreaks="1" showGridLines="0" showRowCol="0" fitToPage="1" printArea="1" topLeftCell="A61">
      <selection activeCell="J76" sqref="A1:J76"/>
      <pageMargins left="0.19685039370078741" right="0" top="0.39370078740157483" bottom="0" header="0.31496062992125984" footer="0.31496062992125984"/>
      <pageSetup paperSize="9" scale="40" orientation="portrait" r:id="rId1"/>
      <headerFooter>
        <oddHeader>&amp;L&amp;G&amp;R&amp;G</oddHeader>
      </headerFooter>
    </customSheetView>
  </customSheetViews>
  <mergeCells count="35">
    <mergeCell ref="C3:G3"/>
    <mergeCell ref="C1:G2"/>
    <mergeCell ref="D4:G4"/>
    <mergeCell ref="D6:G6"/>
    <mergeCell ref="D7:G7"/>
    <mergeCell ref="D5:G5"/>
    <mergeCell ref="D8:G8"/>
    <mergeCell ref="C14:G14"/>
    <mergeCell ref="D12:E12"/>
    <mergeCell ref="F52:G53"/>
    <mergeCell ref="D51:E51"/>
    <mergeCell ref="D52:E52"/>
    <mergeCell ref="D53:E53"/>
    <mergeCell ref="D26:G26"/>
    <mergeCell ref="D21:G21"/>
    <mergeCell ref="D20:G20"/>
    <mergeCell ref="D22:G22"/>
    <mergeCell ref="D23:G23"/>
    <mergeCell ref="D24:G24"/>
    <mergeCell ref="F51:G51"/>
    <mergeCell ref="D16:G16"/>
    <mergeCell ref="D9:G9"/>
    <mergeCell ref="D15:G15"/>
    <mergeCell ref="D25:G25"/>
    <mergeCell ref="D19:G19"/>
    <mergeCell ref="D10:E11"/>
    <mergeCell ref="F10:G11"/>
    <mergeCell ref="F12:G12"/>
    <mergeCell ref="D17:G17"/>
    <mergeCell ref="C29:G29"/>
    <mergeCell ref="C30:G30"/>
    <mergeCell ref="C31:G31"/>
    <mergeCell ref="C32:G32"/>
    <mergeCell ref="D18:G18"/>
    <mergeCell ref="C28:G28"/>
  </mergeCells>
  <conditionalFormatting sqref="C15:C17 C19:C23">
    <cfRule type="containsText" dxfId="6" priority="2" operator="containsText" text="$C$15=&quot;Nom Prénom :&quot;">
      <formula>NOT(ISERROR(SEARCH("$C$15=""Nom Prénom :""",C15)))</formula>
    </cfRule>
  </conditionalFormatting>
  <conditionalFormatting sqref="A23">
    <cfRule type="containsText" dxfId="5" priority="1" operator="containsText" text="$C$15=&quot;Nom Prénom :&quot;">
      <formula>NOT(ISERROR(SEARCH("$C$15=""Nom Prénom :""",A23)))</formula>
    </cfRule>
  </conditionalFormatting>
  <dataValidations count="6">
    <dataValidation type="list" allowBlank="1" showInputMessage="1" showErrorMessage="1" sqref="D25">
      <formula1>Règlement</formula1>
    </dataValidation>
    <dataValidation type="list" allowBlank="1" showInputMessage="1" showErrorMessage="1" sqref="B31">
      <formula1>lieux</formula1>
    </dataValidation>
    <dataValidation type="list" allowBlank="1" showInputMessage="1" showErrorMessage="1" sqref="B36">
      <formula1>Livraison_et_Personnel_TVA_20</formula1>
    </dataValidation>
    <dataValidation type="list" allowBlank="1" showInputMessage="1" showErrorMessage="1" sqref="A15">
      <formula1>Type_de_client</formula1>
    </dataValidation>
    <dataValidation type="list" allowBlank="1" showInputMessage="1" showErrorMessage="1" sqref="B46 A37:A40 A44:A50">
      <formula1>prestations</formula1>
    </dataValidation>
    <dataValidation type="list" allowBlank="1" showInputMessage="1" showErrorMessage="1" sqref="B47:B50 B37:B42 B44:B45">
      <formula1>OFFSET(options,1,MATCH(A37,prestations,0)-1,COUNTA(OFFSET(options,,MATCH(A37,prestations,0)-1))-1)</formula1>
    </dataValidation>
  </dataValidations>
  <printOptions horizontalCentered="1"/>
  <pageMargins left="0.19685039370078741" right="0" top="0.39370078740157483" bottom="0" header="0.31496062992125984" footer="0.31496062992125984"/>
  <pageSetup paperSize="9" scale="43" orientation="portrait" r:id="rId2"/>
  <headerFooter>
    <oddFooter xml:space="preserve">&amp;C&amp;"Arial,Gras"&amp;16AURI Association des Usagers du Restaurant Interministériel 3 et 5, rue Barbet de Jouy  75007 PARIS
URSAFF : PARIS 117 000 001500 258 848 SIRET : 784 295 115 00033 APE : 5629 B - IBAN FR76 1820 6000 0400 4909 9300 135  BIC  AGRIFRPP882
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S97"/>
  <sheetViews>
    <sheetView showGridLines="0" tabSelected="1" topLeftCell="A30" zoomScale="55" zoomScaleNormal="55" workbookViewId="0">
      <selection activeCell="A32" sqref="A32"/>
    </sheetView>
  </sheetViews>
  <sheetFormatPr baseColWidth="10" defaultRowHeight="12.75"/>
  <cols>
    <col min="1" max="1" width="62.28515625" style="52" customWidth="1"/>
    <col min="2" max="2" width="81" style="52" customWidth="1"/>
    <col min="3" max="3" width="24.28515625" style="52" customWidth="1"/>
    <col min="4" max="4" width="10.7109375" style="52" customWidth="1"/>
    <col min="5" max="5" width="15.42578125" style="175" customWidth="1"/>
    <col min="6" max="6" width="18.140625" style="52" customWidth="1"/>
    <col min="7" max="7" width="30.28515625" style="52" customWidth="1"/>
  </cols>
  <sheetData>
    <row r="1" spans="1:19" s="14" customFormat="1" ht="20.100000000000001" customHeight="1">
      <c r="A1" s="33"/>
      <c r="B1" s="34"/>
      <c r="C1" s="274" t="s">
        <v>119</v>
      </c>
      <c r="D1" s="274"/>
      <c r="E1" s="274"/>
      <c r="F1" s="274"/>
      <c r="G1" s="274"/>
    </row>
    <row r="2" spans="1:19" s="14" customFormat="1" ht="20.100000000000001" customHeight="1">
      <c r="A2" s="37"/>
      <c r="B2" s="38"/>
      <c r="C2" s="274" t="s">
        <v>118</v>
      </c>
      <c r="D2" s="274"/>
      <c r="E2" s="274"/>
      <c r="F2" s="274">
        <f>+'DEVIS acompléter puis aenvoyer'!F10</f>
        <v>0</v>
      </c>
      <c r="G2" s="274"/>
    </row>
    <row r="3" spans="1:19" s="7" customFormat="1" ht="36" customHeight="1">
      <c r="A3" s="33"/>
      <c r="B3" s="35"/>
      <c r="C3" s="273" t="s">
        <v>184</v>
      </c>
      <c r="D3" s="273"/>
      <c r="E3" s="273"/>
      <c r="F3" s="273">
        <f>+'DEVIS acompléter puis aenvoyer'!D24</f>
        <v>0</v>
      </c>
      <c r="G3" s="273"/>
      <c r="H3" s="62"/>
    </row>
    <row r="4" spans="1:19" s="15" customFormat="1" ht="26.1" customHeight="1">
      <c r="A4" s="36"/>
      <c r="C4" s="169" t="s">
        <v>120</v>
      </c>
      <c r="D4" s="275">
        <f>+'DEVIS acompléter puis aenvoyer'!F10</f>
        <v>0</v>
      </c>
      <c r="E4" s="275"/>
      <c r="F4" s="275">
        <f>+'DEVIS acompléter puis aenvoyer'!D26</f>
        <v>0</v>
      </c>
      <c r="G4" s="275"/>
    </row>
    <row r="5" spans="1:19" s="15" customFormat="1" ht="26.1" customHeight="1">
      <c r="A5" s="36"/>
      <c r="B5" s="162"/>
      <c r="C5" s="277" t="s">
        <v>176</v>
      </c>
      <c r="D5" s="279">
        <f>+'DEVIS acompléter puis aenvoyer'!F10</f>
        <v>0</v>
      </c>
      <c r="E5" s="280"/>
      <c r="F5" s="280"/>
      <c r="G5" s="281"/>
    </row>
    <row r="6" spans="1:19" s="14" customFormat="1" ht="26.1" customHeight="1" thickBot="1">
      <c r="A6" s="40"/>
      <c r="B6" s="163"/>
      <c r="C6" s="278"/>
      <c r="D6" s="282"/>
      <c r="E6" s="283"/>
      <c r="F6" s="283"/>
      <c r="G6" s="284"/>
    </row>
    <row r="7" spans="1:19" s="14" customFormat="1" ht="20.100000000000001" customHeight="1" thickBot="1">
      <c r="A7" s="289" t="s">
        <v>145</v>
      </c>
      <c r="B7" s="290"/>
      <c r="C7" s="254" t="s">
        <v>144</v>
      </c>
      <c r="D7" s="255"/>
      <c r="E7" s="255"/>
      <c r="F7" s="255"/>
      <c r="G7" s="256"/>
      <c r="R7" s="58"/>
      <c r="S7" s="48"/>
    </row>
    <row r="8" spans="1:19" s="7" customFormat="1" ht="38.25" customHeight="1">
      <c r="A8" s="157" t="s">
        <v>146</v>
      </c>
      <c r="B8" s="99">
        <f>+'DEVIS acompléter puis aenvoyer'!B15</f>
        <v>0</v>
      </c>
      <c r="C8" s="176" t="str">
        <f>A8</f>
        <v>Ministère :</v>
      </c>
      <c r="D8" s="285">
        <f>+'DEVIS acompléter puis aenvoyer'!D15:G15</f>
        <v>0</v>
      </c>
      <c r="E8" s="285"/>
      <c r="F8" s="285"/>
      <c r="G8" s="285"/>
      <c r="R8" s="59"/>
      <c r="S8" s="48"/>
    </row>
    <row r="9" spans="1:19" s="15" customFormat="1" ht="36.75" customHeight="1">
      <c r="A9" s="158" t="s">
        <v>112</v>
      </c>
      <c r="B9" s="99">
        <f>+'DEVIS acompléter puis aenvoyer'!B16</f>
        <v>0</v>
      </c>
      <c r="C9" s="177" t="str">
        <f>IF($A$8="Nom Prénom :","","Service Payeur :")</f>
        <v>Service Payeur :</v>
      </c>
      <c r="D9" s="285">
        <f>+'DEVIS acompléter puis aenvoyer'!D16:G16</f>
        <v>0</v>
      </c>
      <c r="E9" s="285"/>
      <c r="F9" s="285"/>
      <c r="G9" s="285"/>
    </row>
    <row r="10" spans="1:19" s="15" customFormat="1" ht="36.75" customHeight="1">
      <c r="A10" s="91" t="s">
        <v>152</v>
      </c>
      <c r="B10" s="99">
        <f>+'DEVIS acompléter puis aenvoyer'!B17</f>
        <v>0</v>
      </c>
      <c r="C10" s="178" t="s">
        <v>163</v>
      </c>
      <c r="D10" s="285">
        <f>+'DEVIS acompléter puis aenvoyer'!D17:G17</f>
        <v>0</v>
      </c>
      <c r="E10" s="285"/>
      <c r="F10" s="285"/>
      <c r="G10" s="285"/>
    </row>
    <row r="11" spans="1:19" s="14" customFormat="1" ht="36.75" customHeight="1">
      <c r="A11" s="159" t="s">
        <v>100</v>
      </c>
      <c r="B11" s="185">
        <f>+'DEVIS acompléter puis aenvoyer'!B19</f>
        <v>0</v>
      </c>
      <c r="C11" s="179" t="s">
        <v>111</v>
      </c>
      <c r="D11" s="285">
        <f>+'DEVIS acompléter puis aenvoyer'!D18:G18</f>
        <v>0</v>
      </c>
      <c r="E11" s="285"/>
      <c r="F11" s="285"/>
      <c r="G11" s="285"/>
    </row>
    <row r="12" spans="1:19" s="14" customFormat="1" ht="36.75" customHeight="1">
      <c r="A12" s="158" t="s">
        <v>106</v>
      </c>
      <c r="B12" s="185">
        <f>+'DEVIS acompléter puis aenvoyer'!B20</f>
        <v>0</v>
      </c>
      <c r="C12" s="177" t="s">
        <v>150</v>
      </c>
      <c r="D12" s="285">
        <f>+'DEVIS acompléter puis aenvoyer'!D19:G19</f>
        <v>0</v>
      </c>
      <c r="E12" s="285"/>
      <c r="F12" s="285"/>
      <c r="G12" s="285"/>
    </row>
    <row r="13" spans="1:19" s="5" customFormat="1" ht="36.75" customHeight="1">
      <c r="A13" s="159" t="s">
        <v>101</v>
      </c>
      <c r="B13" s="185">
        <f>+'DEVIS acompléter puis aenvoyer'!B21</f>
        <v>0</v>
      </c>
      <c r="C13" s="177" t="s">
        <v>100</v>
      </c>
      <c r="D13" s="267">
        <f>+'DEVIS acompléter puis aenvoyer'!D20</f>
        <v>0</v>
      </c>
      <c r="E13" s="267"/>
      <c r="F13" s="267"/>
      <c r="G13" s="267"/>
    </row>
    <row r="14" spans="1:19" s="5" customFormat="1" ht="19.899999999999999" customHeight="1">
      <c r="A14" s="32"/>
      <c r="B14" s="99"/>
      <c r="C14" s="177" t="s">
        <v>106</v>
      </c>
      <c r="D14" s="267">
        <f>+'DEVIS acompléter puis aenvoyer'!D21</f>
        <v>0</v>
      </c>
      <c r="E14" s="267"/>
      <c r="F14" s="267"/>
      <c r="G14" s="267"/>
    </row>
    <row r="15" spans="1:19" s="5" customFormat="1" ht="29.25" customHeight="1">
      <c r="A15" s="166" t="s">
        <v>151</v>
      </c>
      <c r="B15" s="99">
        <f>+'DEVIS acompléter puis aenvoyer'!B23</f>
        <v>0</v>
      </c>
      <c r="C15" s="177" t="s">
        <v>148</v>
      </c>
      <c r="D15" s="268">
        <f>+'DEVIS acompléter puis aenvoyer'!D22</f>
        <v>0</v>
      </c>
      <c r="E15" s="268"/>
      <c r="F15" s="268"/>
      <c r="G15" s="268"/>
    </row>
    <row r="16" spans="1:19" s="5" customFormat="1" ht="29.25" customHeight="1">
      <c r="A16" s="159" t="s">
        <v>149</v>
      </c>
      <c r="B16" s="99">
        <f>+'DEVIS acompléter puis aenvoyer'!B24</f>
        <v>0</v>
      </c>
      <c r="C16" s="177" t="s">
        <v>149</v>
      </c>
      <c r="D16" s="269">
        <f>+'DEVIS acompléter puis aenvoyer'!D23</f>
        <v>0</v>
      </c>
      <c r="E16" s="269"/>
      <c r="F16" s="269"/>
      <c r="G16" s="269"/>
    </row>
    <row r="17" spans="1:13" s="5" customFormat="1" ht="19.899999999999999" customHeight="1">
      <c r="A17" s="159"/>
      <c r="B17" s="99"/>
      <c r="C17" s="180" t="s">
        <v>147</v>
      </c>
      <c r="D17" s="240">
        <f>+'DEVIS acompléter puis aenvoyer'!D24</f>
        <v>0</v>
      </c>
      <c r="E17" s="240"/>
      <c r="F17" s="240"/>
      <c r="G17" s="240"/>
    </row>
    <row r="18" spans="1:13" s="5" customFormat="1" ht="23.25">
      <c r="A18" s="159"/>
      <c r="B18" s="99"/>
      <c r="C18" s="181"/>
      <c r="D18" s="242"/>
      <c r="E18" s="242"/>
      <c r="F18" s="242"/>
      <c r="G18" s="242"/>
    </row>
    <row r="19" spans="1:13" s="5" customFormat="1" ht="23.25">
      <c r="A19" s="158" t="s">
        <v>147</v>
      </c>
      <c r="B19" s="99">
        <f>+'DEVIS acompléter puis aenvoyer'!B25</f>
        <v>0</v>
      </c>
      <c r="C19" s="182"/>
      <c r="D19" s="240"/>
      <c r="E19" s="240"/>
      <c r="F19" s="240"/>
      <c r="G19" s="240"/>
    </row>
    <row r="20" spans="1:13" s="5" customFormat="1" ht="39.950000000000003" customHeight="1">
      <c r="A20" s="288" t="s">
        <v>141</v>
      </c>
      <c r="B20" s="288"/>
      <c r="C20" s="288"/>
      <c r="D20" s="288"/>
      <c r="E20" s="288"/>
      <c r="F20" s="288"/>
      <c r="G20" s="288"/>
    </row>
    <row r="21" spans="1:13" s="32" customFormat="1" ht="39.950000000000003" customHeight="1">
      <c r="A21" s="158" t="s">
        <v>156</v>
      </c>
      <c r="B21" s="49"/>
      <c r="C21" s="241" t="s">
        <v>174</v>
      </c>
      <c r="D21" s="241"/>
      <c r="E21" s="241"/>
      <c r="F21" s="241"/>
      <c r="G21" s="241"/>
      <c r="M21" s="60"/>
    </row>
    <row r="22" spans="1:13" s="32" customFormat="1" ht="39.950000000000003" customHeight="1">
      <c r="A22" s="213" t="s">
        <v>99</v>
      </c>
      <c r="B22" s="161"/>
      <c r="C22" s="183"/>
      <c r="D22" s="183"/>
      <c r="E22" s="183"/>
      <c r="F22" s="183"/>
      <c r="G22" s="183"/>
    </row>
    <row r="23" spans="1:13" s="32" customFormat="1" ht="39.950000000000003" customHeight="1">
      <c r="A23" s="213" t="s">
        <v>102</v>
      </c>
      <c r="B23" s="90"/>
      <c r="C23" s="183"/>
      <c r="D23" s="183"/>
      <c r="E23" s="183"/>
      <c r="F23" s="183"/>
      <c r="G23" s="183"/>
    </row>
    <row r="24" spans="1:13" s="32" customFormat="1" ht="39.950000000000003" customHeight="1">
      <c r="A24" s="214" t="s">
        <v>105</v>
      </c>
      <c r="B24" s="89"/>
      <c r="C24" s="183"/>
      <c r="D24" s="183"/>
      <c r="E24" s="183"/>
      <c r="F24" s="183"/>
      <c r="G24" s="183"/>
    </row>
    <row r="25" spans="1:13" s="32" customFormat="1" ht="39.950000000000003" customHeight="1">
      <c r="A25" s="215" t="s">
        <v>117</v>
      </c>
      <c r="B25" s="61" t="str">
        <f>+IF(A25="Lieu de retrait :","","")</f>
        <v/>
      </c>
      <c r="C25" s="183"/>
      <c r="D25" s="183"/>
      <c r="E25" s="183"/>
      <c r="F25" s="183"/>
      <c r="G25" s="183"/>
    </row>
    <row r="26" spans="1:13" s="32" customFormat="1" ht="20.100000000000001" customHeight="1">
      <c r="A26" s="43"/>
      <c r="B26" s="57">
        <f>+'DEVIS acompléter puis aenvoyer'!B32</f>
        <v>0</v>
      </c>
      <c r="C26" s="43"/>
      <c r="D26" s="43"/>
      <c r="E26" s="173"/>
      <c r="F26" s="43"/>
      <c r="G26" s="43"/>
    </row>
    <row r="27" spans="1:13" s="5" customFormat="1" ht="18" customHeight="1">
      <c r="A27" s="47"/>
      <c r="B27" s="47"/>
      <c r="C27" s="47"/>
      <c r="D27" s="47"/>
      <c r="E27" s="174"/>
      <c r="F27" s="47"/>
      <c r="G27" s="47"/>
    </row>
    <row r="28" spans="1:13" s="5" customFormat="1" ht="0.75" customHeight="1">
      <c r="A28" s="186"/>
      <c r="B28" s="186"/>
      <c r="C28" s="186"/>
      <c r="D28" s="186"/>
      <c r="E28" s="187"/>
      <c r="F28" s="186"/>
      <c r="G28" s="188"/>
    </row>
    <row r="29" spans="1:13" s="196" customFormat="1" ht="84" customHeight="1">
      <c r="A29" s="191" t="s">
        <v>170</v>
      </c>
      <c r="B29" s="233" t="s">
        <v>169</v>
      </c>
      <c r="C29" s="192" t="s">
        <v>154</v>
      </c>
      <c r="D29" s="190" t="s">
        <v>0</v>
      </c>
      <c r="E29" s="194" t="s">
        <v>2</v>
      </c>
      <c r="F29" s="193" t="s">
        <v>153</v>
      </c>
      <c r="G29" s="195" t="s">
        <v>3</v>
      </c>
    </row>
    <row r="30" spans="1:13" s="14" customFormat="1" ht="104.25" customHeight="1">
      <c r="A30" s="191" t="str">
        <f>'DEVIS acompléter puis aenvoyer'!A37</f>
        <v>FORMULE  (commande minimum : 10 pers)</v>
      </c>
      <c r="B30" s="232" t="str">
        <f>+'DEVIS acompléter puis aenvoyer'!B37</f>
        <v xml:space="preserve">Forfait petit déjeuner  comprenant : 
mini-viennoiseries -3 p/pers, jus de fruits, eau minérale, café, thé  (Matériel : verres, gobelets, agitateur, sucre, et serviette) </v>
      </c>
      <c r="C30" s="192">
        <f>+'DEVIS acompléter puis aenvoyer'!C37</f>
        <v>0</v>
      </c>
      <c r="D30" s="221">
        <f>+'DEVIS acompléter puis aenvoyer'!D37</f>
        <v>5.0999999999999996</v>
      </c>
      <c r="E30" s="222">
        <f>+C30*D30</f>
        <v>0</v>
      </c>
      <c r="F30" s="193">
        <v>1</v>
      </c>
      <c r="G30" s="223">
        <f>+E30*1.1</f>
        <v>0</v>
      </c>
    </row>
    <row r="31" spans="1:13" s="14" customFormat="1" ht="69.95" customHeight="1">
      <c r="A31" s="218" t="str">
        <f>'DEVIS acompléter puis aenvoyer'!A38</f>
        <v>Pièce</v>
      </c>
      <c r="B31" s="232" t="str">
        <f>+'DEVIS acompléter puis aenvoyer'!B38</f>
        <v>Grande-viennoiseries  *(rayez la mention unitule)                                                                                             (*pain-choco,  *croissant,  *pain-raisin,  *chausson aux pommes)</v>
      </c>
      <c r="C31" s="192">
        <f>+'DEVIS acompléter puis aenvoyer'!C38</f>
        <v>0</v>
      </c>
      <c r="D31" s="221">
        <f>+'DEVIS acompléter puis aenvoyer'!D38</f>
        <v>0.91</v>
      </c>
      <c r="E31" s="222">
        <f t="shared" ref="E31:E42" si="0">+C31*D31</f>
        <v>0</v>
      </c>
      <c r="F31" s="193">
        <v>1</v>
      </c>
      <c r="G31" s="223">
        <f t="shared" ref="G31:G40" si="1">+E31*1.1</f>
        <v>0</v>
      </c>
    </row>
    <row r="32" spans="1:13" s="14" customFormat="1" ht="69.95" customHeight="1">
      <c r="A32" s="218" t="str">
        <f>'DEVIS acompléter puis aenvoyer'!A39</f>
        <v>Pièce</v>
      </c>
      <c r="B32" s="232" t="str">
        <f>+'DEVIS acompléter puis aenvoyer'!B39</f>
        <v>Mini-viennoiseries   *(rayez la mention unitule)                                                                                                (*mini-pain-choco,   *mini-croissant,   *mini-pain-raisin)</v>
      </c>
      <c r="C32" s="192">
        <f>+'DEVIS acompléter puis aenvoyer'!C39</f>
        <v>0</v>
      </c>
      <c r="D32" s="221">
        <f>+'DEVIS acompléter puis aenvoyer'!D39</f>
        <v>0.7</v>
      </c>
      <c r="E32" s="222">
        <f t="shared" si="0"/>
        <v>0</v>
      </c>
      <c r="F32" s="193">
        <v>1</v>
      </c>
      <c r="G32" s="223">
        <f t="shared" si="1"/>
        <v>0</v>
      </c>
    </row>
    <row r="33" spans="1:7" s="14" customFormat="1" ht="69.95" customHeight="1">
      <c r="A33" s="218" t="str">
        <f>'DEVIS acompléter puis aenvoyer'!A40</f>
        <v>Pièce</v>
      </c>
      <c r="B33" s="232" t="str">
        <f>+'DEVIS acompléter puis aenvoyer'!B40</f>
        <v>Fruit du jour</v>
      </c>
      <c r="C33" s="192">
        <f>+'DEVIS acompléter puis aenvoyer'!C40</f>
        <v>0</v>
      </c>
      <c r="D33" s="221">
        <f>+'DEVIS acompléter puis aenvoyer'!D40</f>
        <v>1.8</v>
      </c>
      <c r="E33" s="222">
        <f t="shared" si="0"/>
        <v>0</v>
      </c>
      <c r="F33" s="193">
        <v>1</v>
      </c>
      <c r="G33" s="223">
        <f t="shared" si="1"/>
        <v>0</v>
      </c>
    </row>
    <row r="34" spans="1:7" s="14" customFormat="1" ht="69.95" customHeight="1">
      <c r="A34" s="218" t="s">
        <v>188</v>
      </c>
      <c r="B34" s="232" t="s">
        <v>191</v>
      </c>
      <c r="C34" s="192">
        <v>0</v>
      </c>
      <c r="D34" s="221">
        <v>0.77</v>
      </c>
      <c r="E34" s="222">
        <f t="shared" si="0"/>
        <v>0</v>
      </c>
      <c r="F34" s="193">
        <v>1</v>
      </c>
      <c r="G34" s="223">
        <f t="shared" si="1"/>
        <v>0</v>
      </c>
    </row>
    <row r="35" spans="1:7" s="14" customFormat="1" ht="69.95" customHeight="1">
      <c r="A35" s="218" t="s">
        <v>187</v>
      </c>
      <c r="B35" s="232" t="s">
        <v>192</v>
      </c>
      <c r="C35" s="192">
        <v>0</v>
      </c>
      <c r="D35" s="221">
        <v>1.3656999999999999</v>
      </c>
      <c r="E35" s="222">
        <f t="shared" ref="E35:E36" si="2">+C35*D35</f>
        <v>0</v>
      </c>
      <c r="F35" s="193">
        <v>1</v>
      </c>
      <c r="G35" s="223">
        <f t="shared" ref="G35:G36" si="3">+E35*1.1</f>
        <v>0</v>
      </c>
    </row>
    <row r="36" spans="1:7" s="14" customFormat="1" ht="69.95" customHeight="1">
      <c r="A36" s="219" t="s">
        <v>190</v>
      </c>
      <c r="B36" s="219" t="s">
        <v>189</v>
      </c>
      <c r="C36" s="224">
        <v>0</v>
      </c>
      <c r="D36" s="221">
        <v>3.5444</v>
      </c>
      <c r="E36" s="222">
        <f t="shared" si="2"/>
        <v>0</v>
      </c>
      <c r="F36" s="193">
        <v>1</v>
      </c>
      <c r="G36" s="223">
        <f t="shared" si="3"/>
        <v>0</v>
      </c>
    </row>
    <row r="37" spans="1:7" s="14" customFormat="1" ht="69.95" customHeight="1">
      <c r="A37" s="218" t="str">
        <f>'DEVIS acompléter puis aenvoyer'!A44</f>
        <v xml:space="preserve"> Thermos (15 personnes environ)</v>
      </c>
      <c r="B37" s="232" t="str">
        <f>+'DEVIS acompléter puis aenvoyer'!B44</f>
        <v>Thermos Café</v>
      </c>
      <c r="C37" s="192">
        <f>+'DEVIS acompléter puis aenvoyer'!C44</f>
        <v>0</v>
      </c>
      <c r="D37" s="221">
        <f>+'DEVIS acompléter puis aenvoyer'!D44</f>
        <v>20</v>
      </c>
      <c r="E37" s="222">
        <f t="shared" si="0"/>
        <v>0</v>
      </c>
      <c r="F37" s="193">
        <v>1</v>
      </c>
      <c r="G37" s="223">
        <f t="shared" si="1"/>
        <v>0</v>
      </c>
    </row>
    <row r="38" spans="1:7" s="14" customFormat="1" ht="69.95" customHeight="1">
      <c r="A38" s="218" t="str">
        <f>'DEVIS acompléter puis aenvoyer'!A45</f>
        <v xml:space="preserve"> Thermos (10 personnes environ)</v>
      </c>
      <c r="B38" s="232" t="str">
        <f>+'DEVIS acompléter puis aenvoyer'!B45</f>
        <v>Thermos Thé</v>
      </c>
      <c r="C38" s="192">
        <f>+'DEVIS acompléter puis aenvoyer'!C45</f>
        <v>0</v>
      </c>
      <c r="D38" s="221">
        <f>+'DEVIS acompléter puis aenvoyer'!D45</f>
        <v>13</v>
      </c>
      <c r="E38" s="222">
        <f t="shared" si="0"/>
        <v>0</v>
      </c>
      <c r="F38" s="193">
        <v>1</v>
      </c>
      <c r="G38" s="223">
        <f t="shared" si="1"/>
        <v>0</v>
      </c>
    </row>
    <row r="39" spans="1:7" s="14" customFormat="1" ht="69.95" customHeight="1">
      <c r="A39" s="218" t="str">
        <f>'DEVIS acompléter puis aenvoyer'!A46</f>
        <v>Pièce</v>
      </c>
      <c r="B39" s="232" t="str">
        <f>+'DEVIS acompléter puis aenvoyer'!B46</f>
        <v>Cookie Tadaam (issu de pains perdus)</v>
      </c>
      <c r="C39" s="192">
        <f>+'DEVIS acompléter puis aenvoyer'!C46</f>
        <v>0</v>
      </c>
      <c r="D39" s="221">
        <f>+'DEVIS acompléter puis aenvoyer'!D46</f>
        <v>0.91</v>
      </c>
      <c r="E39" s="222">
        <f t="shared" si="0"/>
        <v>0</v>
      </c>
      <c r="F39" s="193">
        <v>1</v>
      </c>
      <c r="G39" s="223">
        <f t="shared" si="1"/>
        <v>0</v>
      </c>
    </row>
    <row r="40" spans="1:7" s="14" customFormat="1" ht="69.95" customHeight="1">
      <c r="A40" s="218" t="str">
        <f>'DEVIS acompléter puis aenvoyer'!A47</f>
        <v>Pièce entière</v>
      </c>
      <c r="B40" s="232" t="str">
        <f>+'DEVIS acompléter puis aenvoyer'!B47</f>
        <v>Cake natureTadaam (issu de pains perdus)</v>
      </c>
      <c r="C40" s="192">
        <f>+'DEVIS acompléter puis aenvoyer'!C47</f>
        <v>0</v>
      </c>
      <c r="D40" s="221">
        <f>+'DEVIS acompléter puis aenvoyer'!D47</f>
        <v>15</v>
      </c>
      <c r="E40" s="222">
        <f t="shared" si="0"/>
        <v>0</v>
      </c>
      <c r="F40" s="193">
        <v>1</v>
      </c>
      <c r="G40" s="223">
        <f t="shared" si="1"/>
        <v>0</v>
      </c>
    </row>
    <row r="41" spans="1:7" s="14" customFormat="1" ht="69.95" customHeight="1">
      <c r="A41" s="218" t="str">
        <f>'DEVIS acompléter puis aenvoyer'!A48</f>
        <v>Pièce entière</v>
      </c>
      <c r="B41" s="232" t="str">
        <f>+'DEVIS acompléter puis aenvoyer'!B48</f>
        <v>Brioche entière</v>
      </c>
      <c r="C41" s="192">
        <f>+'DEVIS acompléter puis aenvoyer'!C48</f>
        <v>0</v>
      </c>
      <c r="D41" s="221">
        <f>+'DEVIS acompléter puis aenvoyer'!D48</f>
        <v>5.45</v>
      </c>
      <c r="E41" s="222">
        <f>+C41*D41</f>
        <v>0</v>
      </c>
      <c r="F41" s="193">
        <v>1</v>
      </c>
      <c r="G41" s="223">
        <f>+E41*1.1</f>
        <v>0</v>
      </c>
    </row>
    <row r="42" spans="1:7" s="14" customFormat="1" ht="69.95" customHeight="1">
      <c r="A42" s="218" t="str">
        <f>'DEVIS acompléter puis aenvoyer'!A49</f>
        <v>livraison &amp; Mise en place &amp; Reprise</v>
      </c>
      <c r="B42" s="232" t="str">
        <f>+'DEVIS acompléter puis aenvoyer'!B49</f>
        <v>Livraison</v>
      </c>
      <c r="C42" s="192">
        <f>+'DEVIS acompléter puis aenvoyer'!C49</f>
        <v>0</v>
      </c>
      <c r="D42" s="221">
        <f>+'DEVIS acompléter puis aenvoyer'!D49</f>
        <v>35</v>
      </c>
      <c r="E42" s="222">
        <f t="shared" si="0"/>
        <v>0</v>
      </c>
      <c r="F42" s="193">
        <v>2</v>
      </c>
      <c r="G42" s="223">
        <f>+E42*1.2</f>
        <v>0</v>
      </c>
    </row>
    <row r="43" spans="1:7" s="14" customFormat="1" ht="32.1" customHeight="1">
      <c r="A43" s="43"/>
      <c r="B43" s="43"/>
      <c r="C43" s="43"/>
      <c r="D43" s="43"/>
      <c r="E43" s="173"/>
      <c r="F43" s="43"/>
      <c r="G43" s="43"/>
    </row>
    <row r="44" spans="1:7" s="14" customFormat="1" ht="32.1" customHeight="1" thickBot="1">
      <c r="A44" s="43"/>
      <c r="B44" s="43" t="str">
        <f>IF(ISBLANK('DEVIS acompléter puis aenvoyer'!B50),"",'DEVIS acompléter puis aenvoyer'!B50)</f>
        <v/>
      </c>
      <c r="C44" s="43" t="str">
        <f>IF(ISBLANK('DEVIS acompléter puis aenvoyer'!C50),"",'DEVIS acompléter puis aenvoyer'!C50)</f>
        <v/>
      </c>
      <c r="D44" s="43" t="str">
        <f>IF(ISBLANK('DEVIS acompléter puis aenvoyer'!D50),"",'DEVIS acompléter puis aenvoyer'!D50)</f>
        <v/>
      </c>
      <c r="E44" s="173" t="str">
        <f>IF(ISBLANK('DEVIS acompléter puis aenvoyer'!E50),"",'DEVIS acompléter puis aenvoyer'!E50)</f>
        <v/>
      </c>
      <c r="F44" s="43" t="str">
        <f>IF(ISBLANK('DEVIS acompléter puis aenvoyer'!F50),"",'DEVIS acompléter puis aenvoyer'!F50)</f>
        <v/>
      </c>
      <c r="G44" s="43" t="str">
        <f>IF(ISBLANK('DEVIS acompléter puis aenvoyer'!G50),"",'DEVIS acompléter puis aenvoyer'!G50)</f>
        <v/>
      </c>
    </row>
    <row r="45" spans="1:7" s="204" customFormat="1" ht="39.950000000000003" customHeight="1" thickTop="1" thickBot="1">
      <c r="A45" s="201" t="s">
        <v>38</v>
      </c>
      <c r="B45" s="202" t="s">
        <v>104</v>
      </c>
      <c r="C45" s="203" t="s">
        <v>103</v>
      </c>
      <c r="D45" s="286" t="s">
        <v>134</v>
      </c>
      <c r="E45" s="287"/>
      <c r="F45" s="286" t="s">
        <v>107</v>
      </c>
      <c r="G45" s="287"/>
    </row>
    <row r="46" spans="1:7" s="208" customFormat="1" ht="39.950000000000003" customHeight="1" thickTop="1" thickBot="1">
      <c r="A46" s="205" t="s">
        <v>39</v>
      </c>
      <c r="B46" s="206">
        <f>SUMIF(F30:F44,1,E30:E44)</f>
        <v>0</v>
      </c>
      <c r="C46" s="207">
        <f>+B46*0.1</f>
        <v>0</v>
      </c>
      <c r="D46" s="265">
        <f>C46+B46</f>
        <v>0</v>
      </c>
      <c r="E46" s="266"/>
      <c r="F46" s="259">
        <f>D46+D47</f>
        <v>0</v>
      </c>
      <c r="G46" s="260"/>
    </row>
    <row r="47" spans="1:7" s="208" customFormat="1" ht="39.950000000000003" customHeight="1" thickTop="1" thickBot="1">
      <c r="A47" s="209" t="s">
        <v>40</v>
      </c>
      <c r="B47" s="207">
        <f>SUMIF(F30:F44,2,E30:E44)</f>
        <v>0</v>
      </c>
      <c r="C47" s="210">
        <f>+B47*0.2</f>
        <v>0</v>
      </c>
      <c r="D47" s="265">
        <f>C47+B47</f>
        <v>0</v>
      </c>
      <c r="E47" s="266"/>
      <c r="F47" s="261"/>
      <c r="G47" s="262"/>
    </row>
    <row r="48" spans="1:7" ht="13.5" thickTop="1">
      <c r="A48" s="43"/>
      <c r="B48" s="43"/>
      <c r="C48" s="43"/>
      <c r="D48" s="43"/>
      <c r="E48" s="173"/>
      <c r="F48" s="43"/>
      <c r="G48" s="43"/>
    </row>
    <row r="49" spans="1:7" s="5" customFormat="1" ht="20.25" customHeight="1">
      <c r="A49" s="43"/>
      <c r="B49" s="43"/>
      <c r="C49" s="43"/>
      <c r="D49" s="43"/>
      <c r="E49" s="173"/>
      <c r="F49" s="43"/>
      <c r="G49" s="43"/>
    </row>
    <row r="50" spans="1:7" s="5" customFormat="1" ht="39.75" customHeight="1">
      <c r="A50" s="43"/>
      <c r="B50" s="43"/>
      <c r="C50" s="43"/>
      <c r="D50" s="43"/>
      <c r="E50" s="173"/>
      <c r="F50" s="43"/>
      <c r="G50" s="43"/>
    </row>
    <row r="51" spans="1:7" s="5" customFormat="1" ht="39.75" customHeight="1">
      <c r="A51" s="43"/>
      <c r="B51" s="43"/>
      <c r="C51" s="43"/>
      <c r="D51" s="43"/>
      <c r="E51" s="173"/>
      <c r="F51" s="43"/>
      <c r="G51" s="43"/>
    </row>
    <row r="52" spans="1:7" s="5" customFormat="1" ht="24" customHeight="1">
      <c r="A52" s="43"/>
      <c r="B52" s="43"/>
      <c r="C52" s="43"/>
      <c r="D52" s="43"/>
      <c r="E52" s="173"/>
      <c r="F52" s="43"/>
      <c r="G52" s="43"/>
    </row>
    <row r="53" spans="1:7" s="5" customFormat="1" ht="18.75" customHeight="1">
      <c r="A53" s="43"/>
      <c r="B53" s="43"/>
      <c r="C53" s="43"/>
      <c r="D53" s="43"/>
      <c r="E53" s="173"/>
      <c r="F53" s="43"/>
      <c r="G53" s="43"/>
    </row>
    <row r="54" spans="1:7" s="5" customFormat="1" ht="12.75" customHeight="1">
      <c r="A54" s="54"/>
      <c r="B54" s="51"/>
      <c r="C54" s="43"/>
      <c r="D54" s="43"/>
      <c r="E54" s="173"/>
      <c r="F54" s="43"/>
    </row>
    <row r="55" spans="1:7" s="5" customFormat="1" ht="12.75" customHeight="1">
      <c r="A55" s="43"/>
      <c r="B55" s="43"/>
      <c r="C55" s="43"/>
      <c r="D55" s="43"/>
      <c r="E55" s="173"/>
      <c r="F55" s="43"/>
      <c r="G55" s="43"/>
    </row>
    <row r="56" spans="1:7" s="5" customFormat="1">
      <c r="A56" s="43"/>
      <c r="B56" s="43"/>
      <c r="C56" s="43"/>
      <c r="D56" s="43"/>
      <c r="E56" s="173"/>
      <c r="F56" s="43"/>
      <c r="G56" s="43"/>
    </row>
    <row r="57" spans="1:7" s="5" customFormat="1">
      <c r="A57" s="43"/>
      <c r="B57" s="43"/>
      <c r="C57" s="43"/>
      <c r="D57" s="43"/>
      <c r="E57" s="173"/>
      <c r="F57" s="43"/>
      <c r="G57" s="43"/>
    </row>
    <row r="58" spans="1:7" s="5" customFormat="1">
      <c r="A58" s="43"/>
      <c r="B58" s="43"/>
      <c r="C58" s="43"/>
      <c r="D58" s="43"/>
      <c r="E58" s="173"/>
      <c r="F58" s="43"/>
      <c r="G58" s="43"/>
    </row>
    <row r="59" spans="1:7" s="5" customFormat="1">
      <c r="A59" s="43"/>
      <c r="B59" s="43"/>
      <c r="C59" s="43"/>
      <c r="D59" s="43"/>
      <c r="E59" s="173"/>
      <c r="F59" s="43"/>
      <c r="G59" s="43"/>
    </row>
    <row r="60" spans="1:7" s="5" customFormat="1">
      <c r="A60" s="43"/>
      <c r="B60" s="43"/>
      <c r="C60" s="43"/>
      <c r="D60" s="43"/>
      <c r="E60" s="173"/>
      <c r="F60" s="43"/>
      <c r="G60" s="43"/>
    </row>
    <row r="61" spans="1:7" s="5" customFormat="1">
      <c r="A61" s="43"/>
      <c r="B61" s="43"/>
      <c r="C61" s="43"/>
      <c r="D61" s="43"/>
      <c r="E61" s="173"/>
      <c r="F61" s="43"/>
      <c r="G61" s="43"/>
    </row>
    <row r="62" spans="1:7" s="5" customFormat="1">
      <c r="A62" s="43"/>
      <c r="B62" s="43"/>
      <c r="C62" s="43"/>
      <c r="D62" s="43"/>
      <c r="E62" s="173"/>
      <c r="F62" s="43"/>
      <c r="G62" s="43"/>
    </row>
    <row r="63" spans="1:7" s="5" customFormat="1">
      <c r="A63" s="43"/>
      <c r="B63" s="43"/>
      <c r="C63" s="43"/>
      <c r="D63" s="43"/>
      <c r="E63" s="173"/>
      <c r="F63" s="43"/>
      <c r="G63" s="43"/>
    </row>
    <row r="64" spans="1:7" s="5" customFormat="1">
      <c r="A64" s="43"/>
      <c r="B64" s="43"/>
      <c r="C64" s="43"/>
      <c r="D64" s="43"/>
      <c r="E64" s="173"/>
      <c r="F64" s="43"/>
      <c r="G64" s="43"/>
    </row>
    <row r="65" spans="1:7" s="5" customFormat="1">
      <c r="A65" s="43"/>
      <c r="B65" s="43"/>
      <c r="C65" s="43"/>
      <c r="D65" s="43"/>
      <c r="E65" s="173"/>
      <c r="F65" s="43"/>
      <c r="G65" s="43"/>
    </row>
    <row r="66" spans="1:7" s="5" customFormat="1">
      <c r="A66" s="43"/>
      <c r="B66" s="43"/>
      <c r="C66" s="43"/>
      <c r="D66" s="43"/>
      <c r="E66" s="173"/>
      <c r="F66" s="43"/>
      <c r="G66" s="43"/>
    </row>
    <row r="67" spans="1:7" s="5" customFormat="1">
      <c r="A67" s="43"/>
      <c r="B67" s="43"/>
      <c r="C67" s="43"/>
      <c r="D67" s="43"/>
      <c r="E67" s="173"/>
      <c r="F67" s="43"/>
      <c r="G67" s="43"/>
    </row>
    <row r="68" spans="1:7" s="5" customFormat="1">
      <c r="A68" s="43"/>
      <c r="B68" s="43"/>
      <c r="C68" s="43"/>
      <c r="D68" s="43"/>
      <c r="E68" s="173"/>
      <c r="F68" s="43"/>
      <c r="G68" s="43"/>
    </row>
    <row r="69" spans="1:7" s="5" customFormat="1">
      <c r="A69" s="43"/>
      <c r="B69" s="43"/>
      <c r="C69" s="43"/>
      <c r="D69" s="43"/>
      <c r="E69" s="173"/>
      <c r="F69" s="43"/>
      <c r="G69" s="43"/>
    </row>
    <row r="70" spans="1:7" s="5" customFormat="1">
      <c r="A70" s="43"/>
      <c r="B70" s="43"/>
      <c r="C70" s="43"/>
      <c r="D70" s="43"/>
      <c r="E70" s="173"/>
      <c r="F70" s="43"/>
      <c r="G70" s="43"/>
    </row>
    <row r="71" spans="1:7" s="5" customFormat="1">
      <c r="A71" s="43"/>
      <c r="B71" s="43"/>
      <c r="C71" s="43"/>
      <c r="D71" s="43"/>
      <c r="E71" s="173"/>
      <c r="F71" s="43"/>
      <c r="G71" s="43"/>
    </row>
    <row r="72" spans="1:7" s="5" customFormat="1">
      <c r="A72" s="43"/>
      <c r="B72" s="43"/>
      <c r="C72" s="43"/>
      <c r="D72" s="43"/>
      <c r="E72" s="173"/>
      <c r="F72" s="43"/>
      <c r="G72" s="43"/>
    </row>
    <row r="73" spans="1:7" s="5" customFormat="1">
      <c r="A73" s="43"/>
      <c r="B73" s="43"/>
      <c r="C73" s="43"/>
      <c r="D73" s="43"/>
      <c r="E73" s="173"/>
      <c r="F73" s="43"/>
      <c r="G73" s="43"/>
    </row>
    <row r="74" spans="1:7" s="5" customFormat="1">
      <c r="A74" s="43"/>
      <c r="B74" s="43"/>
      <c r="C74" s="43"/>
      <c r="D74" s="43"/>
      <c r="E74" s="173"/>
      <c r="F74" s="43"/>
      <c r="G74" s="43"/>
    </row>
    <row r="75" spans="1:7" s="5" customFormat="1">
      <c r="A75" s="43"/>
      <c r="B75" s="43"/>
      <c r="C75" s="43"/>
      <c r="D75" s="43"/>
      <c r="E75" s="173"/>
      <c r="F75" s="43"/>
      <c r="G75" s="43"/>
    </row>
    <row r="76" spans="1:7" s="5" customFormat="1">
      <c r="A76" s="43"/>
      <c r="B76" s="43"/>
      <c r="C76" s="43"/>
      <c r="D76" s="43"/>
      <c r="E76" s="173"/>
      <c r="F76" s="43"/>
      <c r="G76" s="43"/>
    </row>
    <row r="77" spans="1:7" s="5" customFormat="1">
      <c r="A77" s="43"/>
      <c r="B77" s="43"/>
      <c r="C77" s="43"/>
      <c r="D77" s="43"/>
      <c r="E77" s="173"/>
      <c r="F77" s="43"/>
      <c r="G77" s="43"/>
    </row>
    <row r="78" spans="1:7" s="5" customFormat="1">
      <c r="A78" s="43"/>
      <c r="B78" s="43"/>
      <c r="C78" s="43"/>
      <c r="D78" s="43"/>
      <c r="E78" s="173"/>
      <c r="F78" s="43"/>
      <c r="G78" s="43"/>
    </row>
    <row r="79" spans="1:7" s="5" customFormat="1">
      <c r="A79" s="43"/>
      <c r="B79" s="43"/>
      <c r="C79" s="43"/>
      <c r="D79" s="43"/>
      <c r="E79" s="173"/>
      <c r="F79" s="43"/>
      <c r="G79" s="43"/>
    </row>
    <row r="80" spans="1:7" s="5" customFormat="1">
      <c r="A80" s="43"/>
      <c r="B80" s="43"/>
      <c r="C80" s="43"/>
      <c r="D80" s="43"/>
      <c r="E80" s="173"/>
      <c r="F80" s="43"/>
      <c r="G80" s="43"/>
    </row>
    <row r="81" spans="1:7" s="5" customFormat="1">
      <c r="A81" s="43"/>
      <c r="B81" s="43"/>
      <c r="C81" s="43"/>
      <c r="D81" s="43"/>
      <c r="E81" s="173"/>
      <c r="F81" s="43"/>
      <c r="G81" s="43"/>
    </row>
    <row r="82" spans="1:7" s="5" customFormat="1">
      <c r="A82" s="43"/>
      <c r="B82" s="43"/>
      <c r="C82" s="43"/>
      <c r="D82" s="43"/>
      <c r="E82" s="173"/>
      <c r="F82" s="43"/>
      <c r="G82" s="43"/>
    </row>
    <row r="83" spans="1:7" s="5" customFormat="1">
      <c r="A83" s="43"/>
      <c r="B83" s="43"/>
      <c r="C83" s="43"/>
      <c r="D83" s="43"/>
      <c r="E83" s="173"/>
      <c r="F83" s="43"/>
      <c r="G83" s="43"/>
    </row>
    <row r="84" spans="1:7" s="5" customFormat="1">
      <c r="A84" s="43"/>
      <c r="B84" s="43"/>
      <c r="C84" s="43"/>
      <c r="D84" s="43"/>
      <c r="E84" s="173"/>
      <c r="F84" s="43"/>
      <c r="G84" s="43"/>
    </row>
    <row r="85" spans="1:7" s="5" customFormat="1">
      <c r="A85" s="43"/>
      <c r="B85" s="43"/>
      <c r="C85" s="43"/>
      <c r="D85" s="43"/>
      <c r="E85" s="173"/>
      <c r="F85" s="43"/>
      <c r="G85" s="43"/>
    </row>
    <row r="86" spans="1:7" s="5" customFormat="1">
      <c r="A86" s="43"/>
      <c r="B86" s="43"/>
      <c r="C86" s="43"/>
      <c r="D86" s="43"/>
      <c r="E86" s="173"/>
      <c r="F86" s="43"/>
      <c r="G86" s="43"/>
    </row>
    <row r="87" spans="1:7" s="5" customFormat="1">
      <c r="A87" s="43"/>
      <c r="B87" s="43"/>
      <c r="C87" s="43"/>
      <c r="D87" s="43"/>
      <c r="E87" s="173"/>
      <c r="F87" s="43"/>
      <c r="G87" s="43"/>
    </row>
    <row r="88" spans="1:7" s="5" customFormat="1">
      <c r="A88" s="43"/>
      <c r="B88" s="43"/>
      <c r="C88" s="43"/>
      <c r="D88" s="43"/>
      <c r="E88" s="173"/>
      <c r="F88" s="43"/>
      <c r="G88" s="43"/>
    </row>
    <row r="89" spans="1:7" s="5" customFormat="1">
      <c r="A89" s="43"/>
      <c r="B89" s="43"/>
      <c r="C89" s="43"/>
      <c r="D89" s="43"/>
      <c r="E89" s="173"/>
      <c r="F89" s="43"/>
      <c r="G89" s="43"/>
    </row>
    <row r="90" spans="1:7" s="5" customFormat="1">
      <c r="A90" s="43"/>
      <c r="B90" s="43"/>
      <c r="C90" s="43"/>
      <c r="D90" s="43"/>
      <c r="E90" s="173"/>
      <c r="F90" s="43"/>
      <c r="G90" s="43"/>
    </row>
    <row r="91" spans="1:7" s="5" customFormat="1">
      <c r="A91" s="43"/>
      <c r="B91" s="43"/>
      <c r="C91" s="43"/>
      <c r="D91" s="43"/>
      <c r="E91" s="173"/>
      <c r="F91" s="43"/>
      <c r="G91" s="43"/>
    </row>
    <row r="92" spans="1:7" s="5" customFormat="1">
      <c r="A92" s="52"/>
      <c r="B92" s="52"/>
      <c r="C92" s="52"/>
      <c r="D92" s="52"/>
      <c r="E92" s="175"/>
      <c r="F92" s="52"/>
      <c r="G92" s="52"/>
    </row>
    <row r="93" spans="1:7" s="5" customFormat="1">
      <c r="A93" s="52"/>
      <c r="B93" s="52"/>
      <c r="C93" s="52"/>
      <c r="D93" s="52"/>
      <c r="E93" s="175"/>
      <c r="F93" s="52"/>
      <c r="G93" s="52"/>
    </row>
    <row r="94" spans="1:7" s="5" customFormat="1">
      <c r="A94" s="52"/>
      <c r="B94" s="52"/>
      <c r="C94" s="52"/>
      <c r="D94" s="52"/>
      <c r="E94" s="175"/>
      <c r="F94" s="52"/>
      <c r="G94" s="52"/>
    </row>
    <row r="95" spans="1:7" s="5" customFormat="1">
      <c r="A95" s="52"/>
      <c r="B95" s="52"/>
      <c r="C95" s="52"/>
      <c r="D95" s="52"/>
      <c r="E95" s="175"/>
      <c r="F95" s="52"/>
      <c r="G95" s="52"/>
    </row>
    <row r="96" spans="1:7" s="5" customFormat="1">
      <c r="A96" s="52"/>
      <c r="B96" s="52"/>
      <c r="C96" s="52"/>
      <c r="D96" s="52"/>
      <c r="E96" s="175"/>
      <c r="F96" s="52"/>
      <c r="G96" s="52"/>
    </row>
    <row r="97" spans="1:7" s="5" customFormat="1">
      <c r="A97" s="52"/>
      <c r="B97" s="52"/>
      <c r="C97" s="52"/>
      <c r="D97" s="52"/>
      <c r="E97" s="175"/>
      <c r="F97" s="52"/>
      <c r="G97" s="52"/>
    </row>
  </sheetData>
  <protectedRanges>
    <protectedRange sqref="D52 E51 D49:E50 G27:G28 G49:G50 D27:E28" name="Plage1_11"/>
    <protectedRange sqref="D29:G29" name="Plage1_11_1"/>
    <protectedRange sqref="C30:G35 C37:G42" name="Plage1_11_2"/>
    <protectedRange sqref="C36:G36" name="Plage1_11_2_1"/>
  </protectedRanges>
  <customSheetViews>
    <customSheetView guid="{242414E6-120C-46C4-A8A3-88F120C813D3}" scale="55" showPageBreaks="1" printArea="1">
      <selection activeCell="D1" sqref="D1"/>
      <pageMargins left="0.39370078740157483" right="0" top="0.39370078740157483" bottom="0" header="0.31496062992125984" footer="0.31496062992125984"/>
      <pageSetup paperSize="9" scale="45" fitToWidth="0" fitToHeight="0" orientation="portrait" r:id="rId1"/>
      <headerFooter>
        <oddHeader>&amp;L&amp;G&amp;R&amp;G</oddHeader>
      </headerFooter>
    </customSheetView>
  </customSheetViews>
  <mergeCells count="26">
    <mergeCell ref="C1:G2"/>
    <mergeCell ref="C3:G3"/>
    <mergeCell ref="D4:G4"/>
    <mergeCell ref="D46:E46"/>
    <mergeCell ref="F46:G47"/>
    <mergeCell ref="D47:E47"/>
    <mergeCell ref="D45:E45"/>
    <mergeCell ref="F45:G45"/>
    <mergeCell ref="C21:G21"/>
    <mergeCell ref="D12:G12"/>
    <mergeCell ref="D13:G13"/>
    <mergeCell ref="D14:G14"/>
    <mergeCell ref="D15:G15"/>
    <mergeCell ref="D16:G16"/>
    <mergeCell ref="A20:G20"/>
    <mergeCell ref="A7:B7"/>
    <mergeCell ref="C5:C6"/>
    <mergeCell ref="D5:G6"/>
    <mergeCell ref="D17:G17"/>
    <mergeCell ref="D18:G18"/>
    <mergeCell ref="D19:G19"/>
    <mergeCell ref="C7:G7"/>
    <mergeCell ref="D8:G8"/>
    <mergeCell ref="D9:G9"/>
    <mergeCell ref="D10:G10"/>
    <mergeCell ref="D11:G11"/>
  </mergeCells>
  <conditionalFormatting sqref="C8:C10 C12:C16">
    <cfRule type="containsText" dxfId="4" priority="5" operator="containsText" text="$C$15=&quot;Nom Prénom :&quot;">
      <formula>NOT(ISERROR(SEARCH("$C$15=""Nom Prénom :""",C8)))</formula>
    </cfRule>
  </conditionalFormatting>
  <conditionalFormatting sqref="A15">
    <cfRule type="containsText" dxfId="3" priority="4" operator="containsText" text="$C$15=&quot;Nom Prénom :&quot;">
      <formula>NOT(ISERROR(SEARCH("$C$15=""Nom Prénom :""",A15)))</formula>
    </cfRule>
  </conditionalFormatting>
  <conditionalFormatting sqref="D30:G30">
    <cfRule type="cellIs" dxfId="2" priority="1" operator="equal">
      <formula>$C$30=0</formula>
    </cfRule>
    <cfRule type="cellIs" dxfId="1" priority="3" operator="equal">
      <formula>$C$30=0</formula>
    </cfRule>
  </conditionalFormatting>
  <conditionalFormatting sqref="D31:G31">
    <cfRule type="cellIs" dxfId="0" priority="2" operator="equal">
      <formula>$C$31=0</formula>
    </cfRule>
  </conditionalFormatting>
  <dataValidations count="5">
    <dataValidation type="list" allowBlank="1" showInputMessage="1" showErrorMessage="1" sqref="M21 D18">
      <formula1>Règlement</formula1>
    </dataValidation>
    <dataValidation type="list" allowBlank="1" showInputMessage="1" showErrorMessage="1" sqref="A8">
      <formula1>Type_de_client</formula1>
    </dataValidation>
    <dataValidation type="list" allowBlank="1" showInputMessage="1" showErrorMessage="1" sqref="B30:B35 B37:B42">
      <formula1>OFFSET(options,1,MATCH(A30,prestations,0)-1,COUNTA(OFFSET(options,,MATCH(A30,prestations,0)-1))-1)</formula1>
    </dataValidation>
    <dataValidation type="date" operator="equal" allowBlank="1" showInputMessage="1" showErrorMessage="1" sqref="B8:B19">
      <formula1>B8</formula1>
    </dataValidation>
    <dataValidation type="list" allowBlank="1" showInputMessage="1" showErrorMessage="1" sqref="B24">
      <formula1>lieux</formula1>
    </dataValidation>
  </dataValidations>
  <printOptions horizontalCentered="1"/>
  <pageMargins left="0.39370078740157483" right="0" top="0.19685039370078741" bottom="0" header="0.31496062992125984" footer="0.31496062992125984"/>
  <pageSetup paperSize="9" scale="38" orientation="portrait" r:id="rId2"/>
  <headerFooter>
    <oddHeader>&amp;L&amp;G&amp;R&amp;G</oddHeader>
  </headerFooter>
  <ignoredErrors>
    <ignoredError sqref="B26 B44 C44:G44 C26:G26 C30:C33 A31:A33 A37:A42 C37:C42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V120"/>
  <sheetViews>
    <sheetView topLeftCell="A4" workbookViewId="0">
      <selection activeCell="H13" sqref="H13"/>
    </sheetView>
  </sheetViews>
  <sheetFormatPr baseColWidth="10" defaultRowHeight="12.75"/>
  <cols>
    <col min="1" max="1" width="84.7109375" bestFit="1" customWidth="1"/>
    <col min="2" max="2" width="19.28515625" style="63" bestFit="1" customWidth="1"/>
    <col min="3" max="3" width="11.7109375" bestFit="1" customWidth="1"/>
    <col min="8" max="8" width="53.28515625" bestFit="1" customWidth="1"/>
    <col min="9" max="9" width="15.28515625" bestFit="1" customWidth="1"/>
    <col min="10" max="13" width="15.28515625" customWidth="1"/>
    <col min="14" max="14" width="11.7109375" bestFit="1" customWidth="1"/>
    <col min="18" max="18" width="53.28515625" bestFit="1" customWidth="1"/>
  </cols>
  <sheetData>
    <row r="1" spans="1:22" ht="30" customHeight="1" thickBot="1">
      <c r="B1" s="7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R1" s="2" t="s">
        <v>7</v>
      </c>
      <c r="S1" s="12">
        <f>56*0.99</f>
        <v>55.44</v>
      </c>
      <c r="T1" s="16">
        <v>1</v>
      </c>
      <c r="U1" s="11">
        <v>0.1</v>
      </c>
      <c r="V1" s="13">
        <f t="shared" ref="V1:V58" si="0">+S1*(1+U1)</f>
        <v>60.984000000000002</v>
      </c>
    </row>
    <row r="2" spans="1:22" ht="30" customHeight="1">
      <c r="A2" s="302" t="s">
        <v>93</v>
      </c>
      <c r="B2" s="303"/>
      <c r="C2" s="303"/>
      <c r="D2" s="303"/>
      <c r="E2" s="304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R2" s="2" t="s">
        <v>60</v>
      </c>
      <c r="S2" s="12">
        <v>1.1000000000000001</v>
      </c>
      <c r="T2" s="16">
        <v>1</v>
      </c>
      <c r="U2" s="11">
        <v>0.1</v>
      </c>
      <c r="V2" s="13">
        <f t="shared" si="0"/>
        <v>1.2100000000000002</v>
      </c>
    </row>
    <row r="3" spans="1:22" ht="30" customHeight="1">
      <c r="A3" s="76" t="s">
        <v>115</v>
      </c>
      <c r="B3" s="77" t="s">
        <v>98</v>
      </c>
      <c r="C3" s="305" t="s">
        <v>114</v>
      </c>
      <c r="D3" s="306"/>
      <c r="E3" s="307"/>
      <c r="F3" s="68"/>
      <c r="G3" s="68"/>
      <c r="H3" s="75">
        <v>2.0833333333333332E-2</v>
      </c>
      <c r="R3" s="2" t="s">
        <v>61</v>
      </c>
      <c r="S3" s="12"/>
      <c r="T3" s="16">
        <v>1</v>
      </c>
      <c r="U3" s="11">
        <v>0.1</v>
      </c>
      <c r="V3" s="13">
        <f t="shared" si="0"/>
        <v>0</v>
      </c>
    </row>
    <row r="4" spans="1:22" ht="30" customHeight="1" thickBot="1">
      <c r="A4" s="85">
        <f>+'DEVIS acompléter puis aenvoyer'!$F$10</f>
        <v>0</v>
      </c>
      <c r="B4" s="86">
        <f>+'DEVIS acompléter puis aenvoyer'!$B$29</f>
        <v>0</v>
      </c>
      <c r="C4" s="300">
        <f>('DEVIS acompléter puis aenvoyer'!$B$30)-$H$3</f>
        <v>-2.0833333333333332E-2</v>
      </c>
      <c r="D4" s="300"/>
      <c r="E4" s="301"/>
      <c r="F4" s="68"/>
      <c r="G4" s="68"/>
      <c r="R4" s="4" t="s">
        <v>63</v>
      </c>
      <c r="S4" s="12"/>
      <c r="T4" s="16">
        <v>1</v>
      </c>
      <c r="U4" s="11">
        <v>0.1</v>
      </c>
      <c r="V4" s="13">
        <f t="shared" si="0"/>
        <v>0</v>
      </c>
    </row>
    <row r="5" spans="1:22" ht="30" customHeight="1" thickBot="1">
      <c r="B5" s="78"/>
      <c r="C5" s="68"/>
      <c r="D5" s="68"/>
      <c r="E5" s="68"/>
      <c r="F5" s="68"/>
      <c r="G5" s="68"/>
      <c r="R5" s="4" t="s">
        <v>62</v>
      </c>
      <c r="S5" s="12"/>
      <c r="T5" s="16">
        <v>1</v>
      </c>
      <c r="U5" s="11">
        <v>0.1</v>
      </c>
      <c r="V5" s="13">
        <f t="shared" si="0"/>
        <v>0</v>
      </c>
    </row>
    <row r="6" spans="1:22" ht="30" customHeight="1" thickTop="1">
      <c r="A6" s="297"/>
      <c r="B6" s="298"/>
      <c r="C6" s="298"/>
      <c r="D6" s="299"/>
      <c r="E6" s="150"/>
      <c r="F6" s="68"/>
      <c r="G6" s="68"/>
      <c r="R6" s="4" t="s">
        <v>64</v>
      </c>
      <c r="S6" s="12"/>
      <c r="T6" s="16">
        <v>1</v>
      </c>
      <c r="U6" s="11">
        <v>0.1</v>
      </c>
      <c r="V6" s="13">
        <f t="shared" si="0"/>
        <v>0</v>
      </c>
    </row>
    <row r="7" spans="1:22" ht="30" customHeight="1">
      <c r="A7" s="291" t="s">
        <v>7</v>
      </c>
      <c r="B7" s="292"/>
      <c r="C7" s="292"/>
      <c r="D7" s="293"/>
      <c r="E7" s="151">
        <f>SUMIF('DEVIS acompléter puis aenvoyer'!$B$36:$B$50,PREPARATION!A7,'DEVIS acompléter puis aenvoyer'!$C$36:$C$50)</f>
        <v>0</v>
      </c>
      <c r="F7" s="68"/>
      <c r="G7" s="68"/>
      <c r="R7" s="4" t="s">
        <v>65</v>
      </c>
      <c r="S7" s="12">
        <v>0.7</v>
      </c>
      <c r="T7" s="16">
        <v>1</v>
      </c>
      <c r="U7" s="11">
        <v>0.1</v>
      </c>
      <c r="V7" s="13">
        <f t="shared" si="0"/>
        <v>0.77</v>
      </c>
    </row>
    <row r="8" spans="1:22" ht="30" customHeight="1">
      <c r="A8" s="291" t="s">
        <v>131</v>
      </c>
      <c r="B8" s="292"/>
      <c r="C8" s="292"/>
      <c r="D8" s="293"/>
      <c r="E8" s="151">
        <f>SUMIF('DEVIS acompléter puis aenvoyer'!$B$36:$B$50,PREPARATION!A8,'DEVIS acompléter puis aenvoyer'!$C$36:$C$50)</f>
        <v>0</v>
      </c>
      <c r="F8" s="68"/>
      <c r="G8" s="68"/>
      <c r="R8" s="4" t="s">
        <v>66</v>
      </c>
      <c r="S8" s="12">
        <v>0.7</v>
      </c>
      <c r="T8" s="16">
        <v>1</v>
      </c>
      <c r="U8" s="11">
        <v>0.1</v>
      </c>
      <c r="V8" s="13">
        <f t="shared" si="0"/>
        <v>0.77</v>
      </c>
    </row>
    <row r="9" spans="1:22" ht="30" customHeight="1">
      <c r="A9" s="291" t="s">
        <v>63</v>
      </c>
      <c r="B9" s="292"/>
      <c r="C9" s="292"/>
      <c r="D9" s="293"/>
      <c r="E9" s="151">
        <f>SUMIF('DEVIS acompléter puis aenvoyer'!$B$36:$B$50,PREPARATION!A9,'DEVIS acompléter puis aenvoyer'!$C$36:$C$50)</f>
        <v>0</v>
      </c>
      <c r="F9" s="68"/>
      <c r="G9" s="68"/>
      <c r="R9" s="4" t="s">
        <v>67</v>
      </c>
      <c r="S9" s="12">
        <v>0.7</v>
      </c>
      <c r="T9" s="16">
        <v>1</v>
      </c>
      <c r="U9" s="11">
        <v>0.1</v>
      </c>
      <c r="V9" s="13">
        <f t="shared" si="0"/>
        <v>0.77</v>
      </c>
    </row>
    <row r="10" spans="1:22" ht="30" customHeight="1">
      <c r="A10" s="291" t="s">
        <v>62</v>
      </c>
      <c r="B10" s="292"/>
      <c r="C10" s="292"/>
      <c r="D10" s="293"/>
      <c r="E10" s="151">
        <f>SUMIF('DEVIS acompléter puis aenvoyer'!$B$36:$B$50,PREPARATION!A10,'DEVIS acompléter puis aenvoyer'!$C$36:$C$50)</f>
        <v>0</v>
      </c>
      <c r="F10" s="68"/>
      <c r="G10" s="68"/>
      <c r="R10" s="2" t="s">
        <v>8</v>
      </c>
      <c r="S10" s="12">
        <v>0.7</v>
      </c>
      <c r="T10" s="16">
        <v>1</v>
      </c>
      <c r="U10" s="11">
        <v>0.1</v>
      </c>
      <c r="V10" s="13">
        <f t="shared" si="0"/>
        <v>0.77</v>
      </c>
    </row>
    <row r="11" spans="1:22" ht="30" customHeight="1">
      <c r="A11" s="291" t="s">
        <v>64</v>
      </c>
      <c r="B11" s="292"/>
      <c r="C11" s="292"/>
      <c r="D11" s="293"/>
      <c r="E11" s="151">
        <f>SUMIF('DEVIS acompléter puis aenvoyer'!$B$36:$B$50,PREPARATION!A11,'DEVIS acompléter puis aenvoyer'!$C$36:$C$50)</f>
        <v>0</v>
      </c>
      <c r="F11" s="68"/>
      <c r="G11" s="68"/>
      <c r="R11" s="6" t="s">
        <v>9</v>
      </c>
      <c r="S11" s="12">
        <v>6</v>
      </c>
      <c r="T11" s="16">
        <v>1</v>
      </c>
      <c r="U11" s="11">
        <v>0.1</v>
      </c>
      <c r="V11" s="13">
        <f t="shared" si="0"/>
        <v>6.6000000000000005</v>
      </c>
    </row>
    <row r="12" spans="1:22" ht="30" customHeight="1">
      <c r="A12" s="291" t="s">
        <v>65</v>
      </c>
      <c r="B12" s="292"/>
      <c r="C12" s="292"/>
      <c r="D12" s="293"/>
      <c r="E12" s="151">
        <f>SUMIF('DEVIS acompléter puis aenvoyer'!$B$36:$B$50,PREPARATION!A12,'DEVIS acompléter puis aenvoyer'!$C$36:$C$50)</f>
        <v>0</v>
      </c>
      <c r="F12" s="68"/>
      <c r="G12" s="68"/>
      <c r="R12" s="4" t="s">
        <v>10</v>
      </c>
      <c r="S12" s="12">
        <v>26.4</v>
      </c>
      <c r="T12" s="16">
        <v>1</v>
      </c>
      <c r="U12" s="11">
        <v>0.1</v>
      </c>
      <c r="V12" s="13">
        <f t="shared" si="0"/>
        <v>29.04</v>
      </c>
    </row>
    <row r="13" spans="1:22" ht="30" customHeight="1">
      <c r="A13" s="291" t="s">
        <v>66</v>
      </c>
      <c r="B13" s="292"/>
      <c r="C13" s="292"/>
      <c r="D13" s="293"/>
      <c r="E13" s="151">
        <f>SUMIF('DEVIS acompléter puis aenvoyer'!$B$36:$B$50,PREPARATION!A13,'DEVIS acompléter puis aenvoyer'!$C$36:$C$50)</f>
        <v>0</v>
      </c>
      <c r="F13" s="68"/>
      <c r="G13" s="68"/>
      <c r="R13" s="3" t="s">
        <v>11</v>
      </c>
      <c r="S13" s="12">
        <v>17.55</v>
      </c>
      <c r="T13" s="16">
        <v>1</v>
      </c>
      <c r="U13" s="11">
        <v>0.1</v>
      </c>
      <c r="V13" s="13">
        <f t="shared" si="0"/>
        <v>19.305000000000003</v>
      </c>
    </row>
    <row r="14" spans="1:22" ht="30" customHeight="1">
      <c r="A14" s="291" t="s">
        <v>67</v>
      </c>
      <c r="B14" s="292"/>
      <c r="C14" s="292"/>
      <c r="D14" s="293"/>
      <c r="E14" s="151">
        <f>SUMIF('DEVIS acompléter puis aenvoyer'!$B$36:$B$50,PREPARATION!A14,'DEVIS acompléter puis aenvoyer'!$C$36:$C$50)</f>
        <v>0</v>
      </c>
      <c r="F14" s="68"/>
      <c r="G14" s="68"/>
      <c r="R14" s="3" t="s">
        <v>12</v>
      </c>
      <c r="S14" s="12">
        <v>0.85</v>
      </c>
      <c r="T14" s="16">
        <v>1</v>
      </c>
      <c r="U14" s="11">
        <v>0.1</v>
      </c>
      <c r="V14" s="13">
        <f t="shared" si="0"/>
        <v>0.93500000000000005</v>
      </c>
    </row>
    <row r="15" spans="1:22" ht="30" customHeight="1">
      <c r="A15" s="291" t="s">
        <v>9</v>
      </c>
      <c r="B15" s="292"/>
      <c r="C15" s="292"/>
      <c r="D15" s="293"/>
      <c r="E15" s="151">
        <f>SUMIF('DEVIS acompléter puis aenvoyer'!$B$36:$B$50,PREPARATION!A15,'DEVIS acompléter puis aenvoyer'!$C$36:$C$50)</f>
        <v>0</v>
      </c>
      <c r="F15" s="68"/>
      <c r="G15" s="68"/>
      <c r="H15" s="68"/>
      <c r="I15" s="69"/>
      <c r="J15" s="69"/>
      <c r="K15" s="69"/>
      <c r="L15" s="69"/>
      <c r="M15" s="69"/>
      <c r="N15" s="68"/>
      <c r="O15" s="68"/>
      <c r="P15" s="68"/>
      <c r="R15" s="3" t="s">
        <v>36</v>
      </c>
      <c r="S15" s="12">
        <v>40</v>
      </c>
      <c r="T15" s="16">
        <v>1</v>
      </c>
      <c r="U15" s="11">
        <v>0.1</v>
      </c>
      <c r="V15" s="13">
        <f t="shared" si="0"/>
        <v>44</v>
      </c>
    </row>
    <row r="16" spans="1:22" ht="30" customHeight="1">
      <c r="A16" s="291" t="s">
        <v>10</v>
      </c>
      <c r="B16" s="292"/>
      <c r="C16" s="292"/>
      <c r="D16" s="293"/>
      <c r="E16" s="151">
        <f>SUMIF('DEVIS acompléter puis aenvoyer'!$B$36:$B$50,PREPARATION!A16,'DEVIS acompléter puis aenvoyer'!$C$36:$C$50)</f>
        <v>0</v>
      </c>
      <c r="F16" s="68"/>
      <c r="G16" s="68"/>
      <c r="H16" s="68"/>
      <c r="I16" s="69"/>
      <c r="J16" s="69"/>
      <c r="K16" s="69"/>
      <c r="L16" s="69"/>
      <c r="M16" s="69"/>
      <c r="N16" s="68"/>
      <c r="O16" s="68"/>
      <c r="P16" s="68"/>
      <c r="R16" s="4" t="s">
        <v>13</v>
      </c>
      <c r="S16" s="12">
        <v>36</v>
      </c>
      <c r="T16" s="16">
        <v>1</v>
      </c>
      <c r="U16" s="11">
        <v>0.1</v>
      </c>
      <c r="V16" s="13">
        <f t="shared" si="0"/>
        <v>39.6</v>
      </c>
    </row>
    <row r="17" spans="1:22" ht="30" customHeight="1">
      <c r="A17" s="291" t="s">
        <v>11</v>
      </c>
      <c r="B17" s="292"/>
      <c r="C17" s="292"/>
      <c r="D17" s="293"/>
      <c r="E17" s="151">
        <f>SUMIF('DEVIS acompléter puis aenvoyer'!$B$36:$B$50,PREPARATION!A17,'DEVIS acompléter puis aenvoyer'!$C$36:$C$50)</f>
        <v>0</v>
      </c>
      <c r="F17" s="68"/>
      <c r="G17" s="68"/>
      <c r="H17" s="68"/>
      <c r="I17" s="69"/>
      <c r="J17" s="69"/>
      <c r="K17" s="69"/>
      <c r="L17" s="69"/>
      <c r="M17" s="69"/>
      <c r="N17" s="68"/>
      <c r="O17" s="68"/>
      <c r="P17" s="68"/>
      <c r="R17" s="4" t="s">
        <v>14</v>
      </c>
      <c r="S17" s="12">
        <v>1.5</v>
      </c>
      <c r="T17" s="16">
        <v>1</v>
      </c>
      <c r="U17" s="11">
        <v>0.1</v>
      </c>
      <c r="V17" s="13">
        <f t="shared" si="0"/>
        <v>1.6500000000000001</v>
      </c>
    </row>
    <row r="18" spans="1:22" ht="30" customHeight="1">
      <c r="A18" s="291" t="s">
        <v>12</v>
      </c>
      <c r="B18" s="292"/>
      <c r="C18" s="292"/>
      <c r="D18" s="293"/>
      <c r="E18" s="151">
        <f>SUMIF('DEVIS acompléter puis aenvoyer'!$B$36:$B$50,PREPARATION!A18,'DEVIS acompléter puis aenvoyer'!$C$36:$C$50)</f>
        <v>0</v>
      </c>
      <c r="F18" s="68"/>
      <c r="G18" s="68"/>
      <c r="H18" s="68"/>
      <c r="I18" s="69"/>
      <c r="J18" s="69"/>
      <c r="K18" s="69"/>
      <c r="L18" s="69"/>
      <c r="M18" s="69"/>
      <c r="N18" s="68"/>
      <c r="O18" s="68"/>
      <c r="P18" s="68"/>
      <c r="R18" s="4" t="s">
        <v>15</v>
      </c>
      <c r="S18" s="12">
        <v>1.8</v>
      </c>
      <c r="T18" s="16">
        <v>1</v>
      </c>
      <c r="U18" s="11">
        <v>0.1</v>
      </c>
      <c r="V18" s="13">
        <f t="shared" si="0"/>
        <v>1.9800000000000002</v>
      </c>
    </row>
    <row r="19" spans="1:22" ht="30" customHeight="1">
      <c r="A19" s="291" t="s">
        <v>36</v>
      </c>
      <c r="B19" s="292"/>
      <c r="C19" s="292"/>
      <c r="D19" s="293"/>
      <c r="E19" s="151">
        <f>SUMIF('DEVIS acompléter puis aenvoyer'!$B$36:$B$50,PREPARATION!A19,'DEVIS acompléter puis aenvoyer'!$C$36:$C$50)</f>
        <v>0</v>
      </c>
      <c r="F19" s="68"/>
      <c r="G19" s="68"/>
      <c r="H19" s="68"/>
      <c r="I19" s="69"/>
      <c r="J19" s="69"/>
      <c r="K19" s="69"/>
      <c r="L19" s="69"/>
      <c r="M19" s="69"/>
      <c r="N19" s="68"/>
      <c r="O19" s="68"/>
      <c r="P19" s="68"/>
      <c r="R19" s="4" t="s">
        <v>16</v>
      </c>
      <c r="S19" s="12">
        <v>24.7</v>
      </c>
      <c r="T19" s="16">
        <v>1</v>
      </c>
      <c r="U19" s="11">
        <v>0.1</v>
      </c>
      <c r="V19" s="13">
        <f t="shared" si="0"/>
        <v>27.17</v>
      </c>
    </row>
    <row r="20" spans="1:22" ht="30" customHeight="1">
      <c r="A20" s="291" t="s">
        <v>15</v>
      </c>
      <c r="B20" s="292"/>
      <c r="C20" s="292"/>
      <c r="D20" s="293"/>
      <c r="E20" s="151">
        <f>SUMIF('DEVIS acompléter puis aenvoyer'!$B$36:$B$50,PREPARATION!A20,'DEVIS acompléter puis aenvoyer'!$C$36:$C$50)</f>
        <v>0</v>
      </c>
      <c r="F20" s="68"/>
      <c r="G20" s="68"/>
      <c r="H20" s="68"/>
      <c r="I20" s="69"/>
      <c r="J20" s="69"/>
      <c r="K20" s="69"/>
      <c r="L20" s="69"/>
      <c r="M20" s="69"/>
      <c r="N20" s="68"/>
      <c r="O20" s="68"/>
      <c r="P20" s="68"/>
      <c r="R20" s="4" t="s">
        <v>17</v>
      </c>
      <c r="S20" s="12">
        <v>17.489999999999998</v>
      </c>
      <c r="T20" s="16">
        <v>1</v>
      </c>
      <c r="U20" s="11">
        <v>0.1</v>
      </c>
      <c r="V20" s="13">
        <f t="shared" si="0"/>
        <v>19.239000000000001</v>
      </c>
    </row>
    <row r="21" spans="1:22" ht="30" customHeight="1">
      <c r="A21" s="291" t="s">
        <v>16</v>
      </c>
      <c r="B21" s="292"/>
      <c r="C21" s="292"/>
      <c r="D21" s="293"/>
      <c r="E21" s="151">
        <f>SUMIF('DEVIS acompléter puis aenvoyer'!$B$36:$B$50,PREPARATION!A21,'DEVIS acompléter puis aenvoyer'!$C$36:$C$50)</f>
        <v>0</v>
      </c>
      <c r="F21" s="68"/>
      <c r="G21" s="68"/>
      <c r="H21" s="68"/>
      <c r="I21" s="69"/>
      <c r="J21" s="69"/>
      <c r="K21" s="69"/>
      <c r="L21" s="69"/>
      <c r="M21" s="69"/>
      <c r="N21" s="68"/>
      <c r="O21" s="68"/>
      <c r="P21" s="68"/>
      <c r="R21" s="2" t="s">
        <v>25</v>
      </c>
      <c r="S21" s="12">
        <v>2.5499999999999998</v>
      </c>
      <c r="T21" s="16">
        <v>1</v>
      </c>
      <c r="U21" s="11">
        <v>0.1</v>
      </c>
      <c r="V21" s="13">
        <f t="shared" si="0"/>
        <v>2.8050000000000002</v>
      </c>
    </row>
    <row r="22" spans="1:22" ht="30" customHeight="1" thickBot="1">
      <c r="A22" s="294" t="s">
        <v>17</v>
      </c>
      <c r="B22" s="295"/>
      <c r="C22" s="295"/>
      <c r="D22" s="296"/>
      <c r="E22" s="152">
        <f>SUMIF('DEVIS acompléter puis aenvoyer'!$B$36:$B$50,PREPARATION!A22,'DEVIS acompléter puis aenvoyer'!$C$36:$C$50)</f>
        <v>0</v>
      </c>
      <c r="F22" s="68"/>
      <c r="G22" s="68"/>
      <c r="H22" s="68"/>
      <c r="I22" s="69"/>
      <c r="J22" s="69"/>
      <c r="K22" s="69"/>
      <c r="L22" s="69"/>
      <c r="M22" s="69"/>
      <c r="N22" s="68"/>
      <c r="O22" s="68"/>
      <c r="P22" s="68"/>
      <c r="R22" s="2" t="s">
        <v>26</v>
      </c>
      <c r="S22" s="12">
        <v>3.5</v>
      </c>
      <c r="T22" s="16">
        <v>1</v>
      </c>
      <c r="U22" s="11">
        <v>0.1</v>
      </c>
      <c r="V22" s="13">
        <f t="shared" si="0"/>
        <v>3.8500000000000005</v>
      </c>
    </row>
    <row r="23" spans="1:22" ht="30" customHeight="1" thickTop="1">
      <c r="A23" s="70"/>
      <c r="B23" s="149"/>
      <c r="C23" s="68"/>
      <c r="D23" s="68"/>
      <c r="E23" s="68"/>
      <c r="F23" s="68"/>
      <c r="G23" s="68"/>
      <c r="H23" s="68"/>
      <c r="I23" s="69"/>
      <c r="J23" s="69"/>
      <c r="K23" s="69"/>
      <c r="L23" s="69"/>
      <c r="M23" s="69"/>
      <c r="N23" s="68"/>
      <c r="O23" s="68"/>
      <c r="P23" s="68"/>
      <c r="R23" s="80" t="s">
        <v>27</v>
      </c>
      <c r="S23" s="81">
        <v>3.5</v>
      </c>
      <c r="T23" s="82">
        <v>1</v>
      </c>
      <c r="U23" s="83">
        <v>0.1</v>
      </c>
      <c r="V23" s="84">
        <f t="shared" si="0"/>
        <v>3.8500000000000005</v>
      </c>
    </row>
    <row r="24" spans="1:22" ht="30" customHeight="1">
      <c r="A24" s="70"/>
      <c r="B24" s="149"/>
      <c r="C24" s="68"/>
      <c r="D24" s="68"/>
      <c r="E24" s="68"/>
      <c r="F24" s="68"/>
      <c r="G24" s="68"/>
      <c r="H24" s="68"/>
      <c r="I24" s="69"/>
      <c r="J24" s="69"/>
      <c r="K24" s="69"/>
      <c r="L24" s="69"/>
      <c r="M24" s="69"/>
      <c r="N24" s="68"/>
      <c r="O24" s="68"/>
      <c r="P24" s="68"/>
      <c r="R24" s="2" t="s">
        <v>24</v>
      </c>
      <c r="S24" s="12">
        <v>3.5</v>
      </c>
      <c r="T24" s="16">
        <v>1</v>
      </c>
      <c r="U24" s="11">
        <v>0.1</v>
      </c>
      <c r="V24" s="13">
        <f t="shared" si="0"/>
        <v>3.8500000000000005</v>
      </c>
    </row>
    <row r="25" spans="1:22" ht="30" customHeight="1">
      <c r="A25" s="70"/>
      <c r="B25" s="149"/>
      <c r="C25" s="68"/>
      <c r="D25" s="68"/>
      <c r="E25" s="68"/>
      <c r="F25" s="68"/>
      <c r="G25" s="68"/>
      <c r="H25" s="68"/>
      <c r="I25" s="69"/>
      <c r="J25" s="69"/>
      <c r="K25" s="69"/>
      <c r="L25" s="69"/>
      <c r="M25" s="69"/>
      <c r="N25" s="68"/>
      <c r="O25" s="68"/>
      <c r="P25" s="68"/>
      <c r="R25" s="2" t="s">
        <v>28</v>
      </c>
      <c r="S25" s="12">
        <v>4</v>
      </c>
      <c r="T25" s="16">
        <v>1</v>
      </c>
      <c r="U25" s="11">
        <v>0.1</v>
      </c>
      <c r="V25" s="13">
        <f t="shared" si="0"/>
        <v>4.4000000000000004</v>
      </c>
    </row>
    <row r="26" spans="1:22" ht="30" customHeight="1" thickBot="1">
      <c r="A26" s="70"/>
      <c r="B26" s="149"/>
      <c r="C26" s="68"/>
      <c r="D26" s="68"/>
      <c r="E26" s="68"/>
      <c r="F26" s="68"/>
      <c r="G26" s="68"/>
      <c r="H26" s="68"/>
      <c r="I26" s="69"/>
      <c r="J26" s="69"/>
      <c r="K26" s="69"/>
      <c r="L26" s="69"/>
      <c r="M26" s="69"/>
      <c r="N26" s="68"/>
      <c r="O26" s="68"/>
      <c r="P26" s="68"/>
      <c r="R26" s="2" t="s">
        <v>29</v>
      </c>
      <c r="S26" s="12">
        <v>4</v>
      </c>
      <c r="T26" s="16">
        <v>1</v>
      </c>
      <c r="U26" s="11">
        <v>0.1</v>
      </c>
      <c r="V26" s="13">
        <f t="shared" si="0"/>
        <v>4.4000000000000004</v>
      </c>
    </row>
    <row r="27" spans="1:22" ht="30" customHeight="1" thickBot="1">
      <c r="A27" s="70"/>
      <c r="B27" s="149"/>
      <c r="C27" s="68"/>
      <c r="D27" s="68"/>
      <c r="E27" s="68"/>
      <c r="F27" s="68"/>
      <c r="G27" s="68"/>
      <c r="H27" s="68"/>
      <c r="I27" s="69"/>
      <c r="J27" s="69"/>
      <c r="K27" s="69"/>
      <c r="L27" s="69"/>
      <c r="M27" s="69"/>
      <c r="N27" s="68"/>
      <c r="O27" s="68"/>
      <c r="P27" s="68"/>
      <c r="R27" s="1" t="s">
        <v>44</v>
      </c>
      <c r="S27" s="1">
        <v>23.4</v>
      </c>
      <c r="T27" s="16">
        <v>1</v>
      </c>
      <c r="U27" s="11">
        <v>0.1</v>
      </c>
      <c r="V27" s="13">
        <f t="shared" si="0"/>
        <v>25.740000000000002</v>
      </c>
    </row>
    <row r="28" spans="1:22" ht="30" customHeight="1" thickBot="1">
      <c r="A28" s="70"/>
      <c r="B28" s="149"/>
      <c r="C28" s="68"/>
      <c r="D28" s="68"/>
      <c r="E28" s="68"/>
      <c r="F28" s="68"/>
      <c r="G28" s="68"/>
      <c r="H28" s="68"/>
      <c r="I28" s="69"/>
      <c r="J28" s="69"/>
      <c r="K28" s="69"/>
      <c r="L28" s="69"/>
      <c r="M28" s="69"/>
      <c r="N28" s="68"/>
      <c r="O28" s="68"/>
      <c r="P28" s="68"/>
      <c r="R28" s="1" t="s">
        <v>45</v>
      </c>
      <c r="S28" s="1">
        <v>23.4</v>
      </c>
      <c r="T28" s="16">
        <v>1</v>
      </c>
      <c r="U28" s="11">
        <v>0.1</v>
      </c>
      <c r="V28" s="13">
        <f t="shared" si="0"/>
        <v>25.740000000000002</v>
      </c>
    </row>
    <row r="29" spans="1:22" ht="30" customHeight="1" thickBot="1">
      <c r="A29" s="70"/>
      <c r="B29" s="149"/>
      <c r="C29" s="68"/>
      <c r="D29" s="68"/>
      <c r="E29" s="68"/>
      <c r="F29" s="68"/>
      <c r="G29" s="68"/>
      <c r="H29" s="68"/>
      <c r="I29" s="69"/>
      <c r="J29" s="69"/>
      <c r="K29" s="69"/>
      <c r="L29" s="69"/>
      <c r="M29" s="69"/>
      <c r="N29" s="68"/>
      <c r="O29" s="68"/>
      <c r="P29" s="68"/>
      <c r="R29" s="1" t="s">
        <v>46</v>
      </c>
      <c r="S29" s="1">
        <v>23.4</v>
      </c>
      <c r="T29" s="16">
        <v>1</v>
      </c>
      <c r="U29" s="11">
        <v>0.1</v>
      </c>
      <c r="V29" s="13">
        <f t="shared" si="0"/>
        <v>25.740000000000002</v>
      </c>
    </row>
    <row r="30" spans="1:22" ht="30" customHeight="1" thickBot="1">
      <c r="A30" s="70"/>
      <c r="B30" s="149"/>
      <c r="C30" s="68"/>
      <c r="D30" s="68"/>
      <c r="E30" s="68"/>
      <c r="F30" s="68"/>
      <c r="G30" s="68"/>
      <c r="H30" s="68"/>
      <c r="I30" s="69"/>
      <c r="J30" s="69"/>
      <c r="K30" s="69"/>
      <c r="L30" s="69"/>
      <c r="M30" s="69"/>
      <c r="N30" s="68"/>
      <c r="O30" s="68"/>
      <c r="P30" s="68"/>
      <c r="R30" s="1" t="s">
        <v>47</v>
      </c>
      <c r="S30" s="1">
        <v>4.0999999999999996</v>
      </c>
      <c r="T30" s="16">
        <v>1</v>
      </c>
      <c r="U30" s="11">
        <v>0.1</v>
      </c>
      <c r="V30" s="13">
        <f t="shared" si="0"/>
        <v>4.51</v>
      </c>
    </row>
    <row r="31" spans="1:22" ht="30" customHeight="1" thickBot="1">
      <c r="A31" s="70"/>
      <c r="B31" s="149"/>
      <c r="C31" s="68"/>
      <c r="D31" s="68"/>
      <c r="E31" s="68"/>
      <c r="F31" s="68"/>
      <c r="G31" s="68"/>
      <c r="H31" s="68"/>
      <c r="I31" s="69"/>
      <c r="J31" s="69"/>
      <c r="K31" s="69"/>
      <c r="L31" s="69"/>
      <c r="M31" s="69"/>
      <c r="N31" s="68"/>
      <c r="O31" s="68"/>
      <c r="P31" s="68"/>
      <c r="R31" s="1" t="s">
        <v>48</v>
      </c>
      <c r="S31" s="1">
        <v>4.0999999999999996</v>
      </c>
      <c r="T31" s="16">
        <v>1</v>
      </c>
      <c r="U31" s="11">
        <v>0.1</v>
      </c>
      <c r="V31" s="13">
        <f t="shared" si="0"/>
        <v>4.51</v>
      </c>
    </row>
    <row r="32" spans="1:22" ht="30" customHeight="1">
      <c r="A32" s="70"/>
      <c r="B32" s="149"/>
      <c r="C32" s="68"/>
      <c r="D32" s="68"/>
      <c r="E32" s="68"/>
      <c r="F32" s="68"/>
      <c r="G32" s="68"/>
      <c r="H32" s="68"/>
      <c r="I32" s="69"/>
      <c r="J32" s="69"/>
      <c r="K32" s="69"/>
      <c r="L32" s="69"/>
      <c r="M32" s="69"/>
      <c r="N32" s="68"/>
      <c r="O32" s="68"/>
      <c r="P32" s="68"/>
      <c r="R32" s="1" t="s">
        <v>49</v>
      </c>
      <c r="S32" s="1">
        <v>4.0999999999999996</v>
      </c>
      <c r="T32" s="16">
        <v>1</v>
      </c>
      <c r="U32" s="11">
        <v>0.1</v>
      </c>
      <c r="V32" s="13">
        <f t="shared" si="0"/>
        <v>4.51</v>
      </c>
    </row>
    <row r="33" spans="1:22" ht="30" customHeight="1">
      <c r="A33" s="70"/>
      <c r="B33" s="149"/>
      <c r="C33" s="68"/>
      <c r="D33" s="68"/>
      <c r="E33" s="68"/>
      <c r="F33" s="68"/>
      <c r="G33" s="68"/>
      <c r="H33" s="68"/>
      <c r="I33" s="69"/>
      <c r="J33" s="69"/>
      <c r="K33" s="69"/>
      <c r="L33" s="69"/>
      <c r="M33" s="69"/>
      <c r="N33" s="68"/>
      <c r="O33" s="68"/>
      <c r="P33" s="68"/>
      <c r="R33" s="2" t="s">
        <v>50</v>
      </c>
      <c r="S33" s="2">
        <v>3.9</v>
      </c>
      <c r="T33" s="16">
        <v>1</v>
      </c>
      <c r="U33" s="11">
        <v>0.1</v>
      </c>
      <c r="V33" s="13">
        <f t="shared" si="0"/>
        <v>4.29</v>
      </c>
    </row>
    <row r="34" spans="1:22" ht="30" customHeight="1">
      <c r="A34" s="70"/>
      <c r="B34" s="149"/>
      <c r="C34" s="68"/>
      <c r="D34" s="68"/>
      <c r="E34" s="68"/>
      <c r="F34" s="68"/>
      <c r="G34" s="68"/>
      <c r="H34" s="68"/>
      <c r="I34" s="69"/>
      <c r="J34" s="69"/>
      <c r="K34" s="69"/>
      <c r="L34" s="69"/>
      <c r="M34" s="69"/>
      <c r="N34" s="68"/>
      <c r="O34" s="68"/>
      <c r="P34" s="68"/>
      <c r="R34" s="2" t="s">
        <v>68</v>
      </c>
      <c r="S34" s="2">
        <v>3.9</v>
      </c>
      <c r="T34" s="16">
        <v>1</v>
      </c>
      <c r="U34" s="11">
        <v>0.1</v>
      </c>
      <c r="V34" s="13">
        <f t="shared" si="0"/>
        <v>4.29</v>
      </c>
    </row>
    <row r="35" spans="1:22" ht="30" customHeight="1">
      <c r="A35" s="70"/>
      <c r="B35" s="149"/>
      <c r="C35" s="68"/>
      <c r="D35" s="68"/>
      <c r="E35" s="68"/>
      <c r="F35" s="68"/>
      <c r="G35" s="68"/>
      <c r="H35" s="68"/>
      <c r="I35" s="69"/>
      <c r="J35" s="69"/>
      <c r="K35" s="69"/>
      <c r="L35" s="69"/>
      <c r="M35" s="69"/>
      <c r="N35" s="68"/>
      <c r="O35" s="68"/>
      <c r="P35" s="68"/>
      <c r="R35" s="2" t="s">
        <v>69</v>
      </c>
      <c r="S35" s="2">
        <v>3.9</v>
      </c>
      <c r="T35" s="16">
        <v>1</v>
      </c>
      <c r="U35" s="11">
        <v>0.1</v>
      </c>
      <c r="V35" s="13">
        <f t="shared" si="0"/>
        <v>4.29</v>
      </c>
    </row>
    <row r="36" spans="1:22" ht="30" customHeight="1">
      <c r="A36" s="70"/>
      <c r="B36" s="149"/>
      <c r="C36" s="68"/>
      <c r="D36" s="68"/>
      <c r="E36" s="68"/>
      <c r="F36" s="68"/>
      <c r="G36" s="68"/>
      <c r="H36" s="68"/>
      <c r="I36" s="69"/>
      <c r="J36" s="69"/>
      <c r="K36" s="69"/>
      <c r="L36" s="69"/>
      <c r="M36" s="69"/>
      <c r="N36" s="68"/>
      <c r="O36" s="68"/>
      <c r="P36" s="68"/>
      <c r="R36" s="2" t="s">
        <v>51</v>
      </c>
      <c r="S36" s="2">
        <v>23.4</v>
      </c>
      <c r="T36" s="16">
        <v>1</v>
      </c>
      <c r="U36" s="11">
        <v>0.1</v>
      </c>
      <c r="V36" s="13">
        <f t="shared" si="0"/>
        <v>25.740000000000002</v>
      </c>
    </row>
    <row r="37" spans="1:22" ht="30" customHeight="1">
      <c r="A37" s="70"/>
      <c r="B37" s="149"/>
      <c r="C37" s="68"/>
      <c r="D37" s="68"/>
      <c r="E37" s="68"/>
      <c r="F37" s="68"/>
      <c r="G37" s="68"/>
      <c r="H37" s="68"/>
      <c r="I37" s="69"/>
      <c r="J37" s="69"/>
      <c r="K37" s="69"/>
      <c r="L37" s="69"/>
      <c r="M37" s="69"/>
      <c r="N37" s="68"/>
      <c r="O37" s="68"/>
      <c r="P37" s="68"/>
      <c r="R37" s="2" t="s">
        <v>52</v>
      </c>
      <c r="S37" s="2">
        <v>23.4</v>
      </c>
      <c r="T37" s="16">
        <v>1</v>
      </c>
      <c r="U37" s="11">
        <v>0.1</v>
      </c>
      <c r="V37" s="13">
        <f t="shared" si="0"/>
        <v>25.740000000000002</v>
      </c>
    </row>
    <row r="38" spans="1:22" ht="30" customHeight="1" thickBot="1">
      <c r="A38" s="70"/>
      <c r="B38" s="149"/>
      <c r="C38" s="68"/>
      <c r="D38" s="68"/>
      <c r="E38" s="68"/>
      <c r="F38" s="68"/>
      <c r="G38" s="68"/>
      <c r="H38" s="68"/>
      <c r="I38" s="69"/>
      <c r="J38" s="69"/>
      <c r="K38" s="69"/>
      <c r="L38" s="69"/>
      <c r="M38" s="69"/>
      <c r="N38" s="68"/>
      <c r="O38" s="68"/>
      <c r="P38" s="68"/>
      <c r="R38" s="2" t="s">
        <v>53</v>
      </c>
      <c r="S38" s="2">
        <v>23.4</v>
      </c>
      <c r="T38" s="16">
        <v>1</v>
      </c>
      <c r="U38" s="11">
        <v>0.1</v>
      </c>
      <c r="V38" s="13">
        <f t="shared" si="0"/>
        <v>25.740000000000002</v>
      </c>
    </row>
    <row r="39" spans="1:22" ht="30" customHeight="1">
      <c r="A39" s="70"/>
      <c r="B39" s="149"/>
      <c r="C39" s="68"/>
      <c r="D39" s="68"/>
      <c r="E39" s="68"/>
      <c r="F39" s="68"/>
      <c r="G39" s="68"/>
      <c r="H39" s="68"/>
      <c r="I39" s="69"/>
      <c r="J39" s="69"/>
      <c r="K39" s="69"/>
      <c r="L39" s="69"/>
      <c r="M39" s="69"/>
      <c r="N39" s="68"/>
      <c r="O39" s="68"/>
      <c r="P39" s="68"/>
      <c r="R39" s="1" t="s">
        <v>31</v>
      </c>
      <c r="S39" s="12">
        <v>4.0999999999999996</v>
      </c>
      <c r="T39" s="16">
        <v>1</v>
      </c>
      <c r="U39" s="11">
        <v>0.1</v>
      </c>
      <c r="V39" s="13">
        <f t="shared" si="0"/>
        <v>4.51</v>
      </c>
    </row>
    <row r="40" spans="1:22" ht="30" customHeight="1">
      <c r="A40" s="70"/>
      <c r="B40" s="149"/>
      <c r="C40" s="68"/>
      <c r="D40" s="68"/>
      <c r="E40" s="68"/>
      <c r="F40" s="68"/>
      <c r="G40" s="68"/>
      <c r="H40" s="68"/>
      <c r="I40" s="69"/>
      <c r="J40" s="69"/>
      <c r="K40" s="69"/>
      <c r="L40" s="69"/>
      <c r="M40" s="69"/>
      <c r="N40" s="68"/>
      <c r="O40" s="68"/>
      <c r="P40" s="68"/>
      <c r="R40" s="2" t="s">
        <v>32</v>
      </c>
      <c r="S40" s="12">
        <v>3.9</v>
      </c>
      <c r="T40" s="16">
        <v>1</v>
      </c>
      <c r="U40" s="11">
        <v>0.1</v>
      </c>
      <c r="V40" s="13">
        <f t="shared" si="0"/>
        <v>4.29</v>
      </c>
    </row>
    <row r="41" spans="1:22" ht="30" customHeight="1" thickBot="1">
      <c r="A41" s="70"/>
      <c r="B41" s="149"/>
      <c r="C41" s="68"/>
      <c r="D41" s="68"/>
      <c r="E41" s="68"/>
      <c r="F41" s="68"/>
      <c r="G41" s="68"/>
      <c r="H41" s="68"/>
      <c r="I41" s="69"/>
      <c r="J41" s="69"/>
      <c r="K41" s="69"/>
      <c r="L41" s="69"/>
      <c r="M41" s="69"/>
      <c r="N41" s="68"/>
      <c r="O41" s="68"/>
      <c r="P41" s="68"/>
      <c r="R41" s="2" t="s">
        <v>33</v>
      </c>
      <c r="S41" s="12">
        <v>23.4</v>
      </c>
      <c r="T41" s="16">
        <v>1</v>
      </c>
      <c r="U41" s="11">
        <v>0.1</v>
      </c>
      <c r="V41" s="13">
        <f t="shared" si="0"/>
        <v>25.740000000000002</v>
      </c>
    </row>
    <row r="42" spans="1:22" ht="30" customHeight="1" thickBot="1">
      <c r="A42" s="302" t="s">
        <v>95</v>
      </c>
      <c r="B42" s="303"/>
      <c r="C42" s="303"/>
      <c r="D42" s="303"/>
      <c r="E42" s="304"/>
      <c r="F42" s="68"/>
      <c r="G42" s="68"/>
      <c r="H42" s="68"/>
      <c r="I42" s="69"/>
      <c r="J42" s="69"/>
      <c r="K42" s="69"/>
      <c r="L42" s="69"/>
      <c r="M42" s="69"/>
      <c r="N42" s="68"/>
      <c r="O42" s="68"/>
      <c r="P42" s="68"/>
      <c r="R42" s="1" t="s">
        <v>18</v>
      </c>
      <c r="S42" s="12">
        <v>20</v>
      </c>
      <c r="T42" s="16">
        <v>1</v>
      </c>
      <c r="U42" s="11">
        <v>0.1</v>
      </c>
      <c r="V42" s="13">
        <f t="shared" si="0"/>
        <v>22</v>
      </c>
    </row>
    <row r="43" spans="1:22" s="63" customFormat="1" ht="30" customHeight="1" thickBot="1">
      <c r="A43" s="76" t="s">
        <v>115</v>
      </c>
      <c r="B43" s="77" t="s">
        <v>98</v>
      </c>
      <c r="C43" s="305" t="s">
        <v>114</v>
      </c>
      <c r="D43" s="306"/>
      <c r="E43" s="307"/>
      <c r="F43" s="78"/>
      <c r="G43" s="78"/>
      <c r="H43" s="79"/>
      <c r="I43" s="79"/>
      <c r="J43" s="79"/>
      <c r="K43" s="79"/>
      <c r="L43" s="79"/>
      <c r="M43" s="79"/>
      <c r="N43" s="79"/>
      <c r="O43" s="79"/>
      <c r="P43" s="78"/>
      <c r="R43" s="1" t="s">
        <v>19</v>
      </c>
      <c r="S43" s="12">
        <v>13</v>
      </c>
      <c r="T43" s="16">
        <v>1</v>
      </c>
      <c r="U43" s="11">
        <v>0.1</v>
      </c>
      <c r="V43" s="13">
        <f t="shared" si="0"/>
        <v>14.3</v>
      </c>
    </row>
    <row r="44" spans="1:22" s="63" customFormat="1" ht="30" customHeight="1" thickBot="1">
      <c r="A44" s="85">
        <f>+'DEVIS acompléter puis aenvoyer'!$F$10</f>
        <v>0</v>
      </c>
      <c r="B44" s="86">
        <f>+'DEVIS acompléter puis aenvoyer'!$B$29</f>
        <v>0</v>
      </c>
      <c r="C44" s="300">
        <f>('DEVIS acompléter puis aenvoyer'!$B$30)-$H$3</f>
        <v>-2.0833333333333332E-2</v>
      </c>
      <c r="D44" s="300"/>
      <c r="E44" s="301"/>
      <c r="F44" s="78"/>
      <c r="G44" s="78"/>
      <c r="H44" s="79"/>
      <c r="I44" s="87"/>
      <c r="J44" s="87"/>
      <c r="K44" s="87"/>
      <c r="L44" s="87"/>
      <c r="M44" s="87"/>
      <c r="N44" s="88"/>
      <c r="O44" s="79"/>
      <c r="P44" s="78"/>
      <c r="R44" s="1" t="s">
        <v>41</v>
      </c>
      <c r="S44" s="12">
        <f>24*0.7</f>
        <v>16.799999999999997</v>
      </c>
      <c r="T44" s="16">
        <v>1</v>
      </c>
      <c r="U44" s="11">
        <v>0.1</v>
      </c>
      <c r="V44" s="13">
        <f t="shared" si="0"/>
        <v>18.479999999999997</v>
      </c>
    </row>
    <row r="45" spans="1:22" ht="30" customHeight="1" thickBot="1">
      <c r="B45" s="149"/>
      <c r="C45" s="68"/>
      <c r="E45" s="68"/>
      <c r="F45" s="68"/>
      <c r="G45" s="68"/>
      <c r="H45" s="72"/>
      <c r="I45" s="73"/>
      <c r="J45" s="73"/>
      <c r="K45" s="73"/>
      <c r="L45" s="73"/>
      <c r="M45" s="73"/>
      <c r="N45" s="72"/>
      <c r="O45" s="72"/>
      <c r="P45" s="68"/>
      <c r="R45" s="17" t="s">
        <v>42</v>
      </c>
      <c r="S45" s="12">
        <f>1.3*6</f>
        <v>7.8000000000000007</v>
      </c>
      <c r="T45" s="16">
        <v>1</v>
      </c>
      <c r="U45" s="11">
        <v>0.1</v>
      </c>
      <c r="V45" s="13">
        <f t="shared" si="0"/>
        <v>8.5800000000000018</v>
      </c>
    </row>
    <row r="46" spans="1:22" ht="30" customHeight="1" thickTop="1">
      <c r="A46" s="297" t="s">
        <v>44</v>
      </c>
      <c r="B46" s="298"/>
      <c r="C46" s="298"/>
      <c r="D46" s="299"/>
      <c r="E46" s="150">
        <f>SUMIF('DEVIS acompléter puis aenvoyer'!$B$36:$B$50,PREPARATION!A46,'DEVIS acompléter puis aenvoyer'!$C$36:$C$50)</f>
        <v>0</v>
      </c>
      <c r="F46" s="68"/>
      <c r="G46" s="68"/>
      <c r="H46" s="72"/>
      <c r="I46" s="73"/>
      <c r="J46" s="73"/>
      <c r="K46" s="73"/>
      <c r="L46" s="73"/>
      <c r="M46" s="73"/>
      <c r="N46" s="72"/>
      <c r="O46" s="72"/>
      <c r="P46" s="68"/>
      <c r="R46" s="2" t="s">
        <v>43</v>
      </c>
      <c r="S46" s="12">
        <f>2.1*6</f>
        <v>12.600000000000001</v>
      </c>
      <c r="T46" s="16">
        <v>1</v>
      </c>
      <c r="U46" s="11">
        <v>0.1</v>
      </c>
      <c r="V46" s="13">
        <f t="shared" si="0"/>
        <v>13.860000000000003</v>
      </c>
    </row>
    <row r="47" spans="1:22" ht="30" customHeight="1">
      <c r="A47" s="291" t="s">
        <v>45</v>
      </c>
      <c r="B47" s="292"/>
      <c r="C47" s="292"/>
      <c r="D47" s="293"/>
      <c r="E47" s="151">
        <f>SUMIF('DEVIS acompléter puis aenvoyer'!$B$36:$B$50,PREPARATION!A47,'DEVIS acompléter puis aenvoyer'!$C$36:$C$50)</f>
        <v>0</v>
      </c>
      <c r="F47" s="68"/>
      <c r="G47" s="68"/>
      <c r="H47" s="71"/>
      <c r="I47" s="73"/>
      <c r="J47" s="73"/>
      <c r="K47" s="73"/>
      <c r="L47" s="73"/>
      <c r="M47" s="73"/>
      <c r="N47" s="72"/>
      <c r="O47" s="72"/>
      <c r="P47" s="68"/>
      <c r="R47" s="2" t="s">
        <v>20</v>
      </c>
      <c r="S47" s="12">
        <v>3.8</v>
      </c>
      <c r="T47" s="16">
        <v>1</v>
      </c>
      <c r="U47" s="11">
        <v>0.1</v>
      </c>
      <c r="V47" s="13">
        <f t="shared" si="0"/>
        <v>4.18</v>
      </c>
    </row>
    <row r="48" spans="1:22" ht="30" customHeight="1">
      <c r="A48" s="291" t="s">
        <v>46</v>
      </c>
      <c r="B48" s="292"/>
      <c r="C48" s="292"/>
      <c r="D48" s="293"/>
      <c r="E48" s="151">
        <f>SUMIF('DEVIS acompléter puis aenvoyer'!$B$36:$B$50,PREPARATION!A48,'DEVIS acompléter puis aenvoyer'!$C$36:$C$50)</f>
        <v>0</v>
      </c>
      <c r="F48" s="68"/>
      <c r="G48" s="68"/>
      <c r="H48" s="71"/>
      <c r="I48" s="73"/>
      <c r="J48" s="73"/>
      <c r="K48" s="73"/>
      <c r="L48" s="73"/>
      <c r="M48" s="73"/>
      <c r="N48" s="72"/>
      <c r="O48" s="72"/>
      <c r="P48" s="68"/>
      <c r="R48" s="10" t="s">
        <v>30</v>
      </c>
      <c r="S48" s="12">
        <v>3.8</v>
      </c>
      <c r="T48" s="16">
        <v>1</v>
      </c>
      <c r="U48" s="11">
        <v>0.1</v>
      </c>
      <c r="V48" s="13">
        <f t="shared" si="0"/>
        <v>4.18</v>
      </c>
    </row>
    <row r="49" spans="1:22" ht="30" customHeight="1">
      <c r="A49" s="291" t="s">
        <v>47</v>
      </c>
      <c r="B49" s="292"/>
      <c r="C49" s="292"/>
      <c r="D49" s="293"/>
      <c r="E49" s="151">
        <f>SUMIF('DEVIS acompléter puis aenvoyer'!$B$36:$B$50,PREPARATION!A49,'DEVIS acompléter puis aenvoyer'!$C$36:$C$50)</f>
        <v>0</v>
      </c>
      <c r="F49" s="68"/>
      <c r="G49" s="68"/>
      <c r="H49" s="71"/>
      <c r="I49" s="73"/>
      <c r="J49" s="73"/>
      <c r="K49" s="73"/>
      <c r="L49" s="73"/>
      <c r="M49" s="73"/>
      <c r="N49" s="72"/>
      <c r="O49" s="72"/>
      <c r="P49" s="68"/>
      <c r="R49" s="10" t="s">
        <v>37</v>
      </c>
      <c r="S49" s="12">
        <v>1.8</v>
      </c>
      <c r="T49" s="16">
        <v>2</v>
      </c>
      <c r="U49" s="11">
        <v>0.2</v>
      </c>
      <c r="V49" s="13">
        <f t="shared" si="0"/>
        <v>2.16</v>
      </c>
    </row>
    <row r="50" spans="1:22" ht="30" customHeight="1">
      <c r="A50" s="291" t="s">
        <v>48</v>
      </c>
      <c r="B50" s="292"/>
      <c r="C50" s="292"/>
      <c r="D50" s="293"/>
      <c r="E50" s="151">
        <f>SUMIF('DEVIS acompléter puis aenvoyer'!$B$36:$B$50,PREPARATION!A50,'DEVIS acompléter puis aenvoyer'!$C$36:$C$50)</f>
        <v>0</v>
      </c>
      <c r="F50" s="68"/>
      <c r="G50" s="68"/>
      <c r="H50" s="71"/>
      <c r="I50" s="73"/>
      <c r="J50" s="73"/>
      <c r="K50" s="73"/>
      <c r="L50" s="73"/>
      <c r="M50" s="73"/>
      <c r="N50" s="72"/>
      <c r="O50" s="72"/>
      <c r="P50" s="68"/>
      <c r="R50" s="2" t="s">
        <v>21</v>
      </c>
      <c r="S50" s="12">
        <v>28.8</v>
      </c>
      <c r="T50" s="16">
        <v>2</v>
      </c>
      <c r="U50" s="11">
        <v>0.2</v>
      </c>
      <c r="V50" s="13">
        <f t="shared" si="0"/>
        <v>34.56</v>
      </c>
    </row>
    <row r="51" spans="1:22" ht="30" customHeight="1">
      <c r="A51" s="291" t="s">
        <v>49</v>
      </c>
      <c r="B51" s="292"/>
      <c r="C51" s="292"/>
      <c r="D51" s="293"/>
      <c r="E51" s="151">
        <f>SUMIF('DEVIS acompléter puis aenvoyer'!$B$36:$B$50,PREPARATION!A51,'DEVIS acompléter puis aenvoyer'!$C$36:$C$50)</f>
        <v>0</v>
      </c>
      <c r="F51" s="68"/>
      <c r="G51" s="68"/>
      <c r="H51" s="71"/>
      <c r="I51" s="73"/>
      <c r="J51" s="73"/>
      <c r="K51" s="73"/>
      <c r="L51" s="73"/>
      <c r="M51" s="73"/>
      <c r="N51" s="72"/>
      <c r="O51" s="72"/>
      <c r="P51" s="68"/>
      <c r="R51" s="9" t="s">
        <v>22</v>
      </c>
      <c r="S51" s="12">
        <v>6.6</v>
      </c>
      <c r="T51" s="16">
        <v>2</v>
      </c>
      <c r="U51" s="11">
        <v>0.2</v>
      </c>
      <c r="V51" s="13">
        <f t="shared" si="0"/>
        <v>7.919999999999999</v>
      </c>
    </row>
    <row r="52" spans="1:22" ht="30" customHeight="1">
      <c r="A52" s="291" t="s">
        <v>50</v>
      </c>
      <c r="B52" s="292"/>
      <c r="C52" s="292"/>
      <c r="D52" s="293"/>
      <c r="E52" s="151">
        <f>SUMIF('DEVIS acompléter puis aenvoyer'!$B$36:$B$50,PREPARATION!A52,'DEVIS acompléter puis aenvoyer'!$C$36:$C$50)</f>
        <v>0</v>
      </c>
      <c r="F52" s="68"/>
      <c r="G52" s="68"/>
      <c r="H52" s="71"/>
      <c r="I52" s="73"/>
      <c r="J52" s="73"/>
      <c r="K52" s="73"/>
      <c r="L52" s="73"/>
      <c r="M52" s="73"/>
      <c r="N52" s="72"/>
      <c r="O52" s="72"/>
      <c r="P52" s="68"/>
      <c r="R52" s="9" t="s">
        <v>23</v>
      </c>
      <c r="S52" s="12">
        <v>12</v>
      </c>
      <c r="T52" s="16">
        <v>2</v>
      </c>
      <c r="U52" s="11">
        <v>0.2</v>
      </c>
      <c r="V52" s="13">
        <f t="shared" si="0"/>
        <v>14.399999999999999</v>
      </c>
    </row>
    <row r="53" spans="1:22" ht="30" customHeight="1">
      <c r="A53" s="291" t="s">
        <v>68</v>
      </c>
      <c r="B53" s="292"/>
      <c r="C53" s="292"/>
      <c r="D53" s="293"/>
      <c r="E53" s="151">
        <f>SUMIF('DEVIS acompléter puis aenvoyer'!$B$36:$B$50,PREPARATION!A53,'DEVIS acompléter puis aenvoyer'!$C$36:$C$50)</f>
        <v>0</v>
      </c>
      <c r="F53" s="68"/>
      <c r="G53" s="68"/>
      <c r="H53" s="74"/>
      <c r="I53" s="73"/>
      <c r="J53" s="73"/>
      <c r="K53" s="73"/>
      <c r="L53" s="73"/>
      <c r="M53" s="73"/>
      <c r="N53" s="72"/>
      <c r="O53" s="72"/>
      <c r="P53" s="68"/>
      <c r="R53" s="4" t="s">
        <v>59</v>
      </c>
      <c r="S53" s="12">
        <v>15.1</v>
      </c>
      <c r="T53" s="16">
        <v>2</v>
      </c>
      <c r="U53" s="11">
        <v>0.2</v>
      </c>
      <c r="V53" s="13">
        <f>+S53*(1+U53)</f>
        <v>18.119999999999997</v>
      </c>
    </row>
    <row r="54" spans="1:22" ht="30" customHeight="1">
      <c r="A54" s="291" t="s">
        <v>69</v>
      </c>
      <c r="B54" s="292"/>
      <c r="C54" s="292"/>
      <c r="D54" s="293"/>
      <c r="E54" s="151">
        <f>SUMIF('DEVIS acompléter puis aenvoyer'!$B$36:$B$50,PREPARATION!A54,'DEVIS acompléter puis aenvoyer'!$C$36:$C$50)</f>
        <v>0</v>
      </c>
      <c r="F54" s="68"/>
      <c r="G54" s="68"/>
      <c r="H54" s="74"/>
      <c r="I54" s="73"/>
      <c r="J54" s="73"/>
      <c r="K54" s="73"/>
      <c r="L54" s="73"/>
      <c r="M54" s="73"/>
      <c r="N54" s="72"/>
      <c r="O54" s="72"/>
      <c r="P54" s="68"/>
      <c r="R54" s="2" t="s">
        <v>58</v>
      </c>
      <c r="S54" s="12">
        <v>15.1</v>
      </c>
      <c r="T54" s="16">
        <v>2</v>
      </c>
      <c r="U54" s="11">
        <v>0.2</v>
      </c>
      <c r="V54" s="13">
        <f>+S54*(1+U54)</f>
        <v>18.119999999999997</v>
      </c>
    </row>
    <row r="55" spans="1:22" ht="30" customHeight="1">
      <c r="A55" s="291" t="s">
        <v>51</v>
      </c>
      <c r="B55" s="292"/>
      <c r="C55" s="292"/>
      <c r="D55" s="293"/>
      <c r="E55" s="151">
        <f>SUMIF('DEVIS acompléter puis aenvoyer'!$B$36:$B$50,PREPARATION!A55,'DEVIS acompléter puis aenvoyer'!$C$36:$C$50)</f>
        <v>0</v>
      </c>
      <c r="F55" s="68"/>
      <c r="G55" s="68"/>
      <c r="H55" s="71"/>
      <c r="I55" s="73"/>
      <c r="J55" s="73"/>
      <c r="K55" s="73"/>
      <c r="L55" s="73"/>
      <c r="M55" s="73"/>
      <c r="N55" s="72"/>
      <c r="O55" s="72"/>
      <c r="P55" s="68"/>
      <c r="R55" s="2" t="s">
        <v>57</v>
      </c>
      <c r="S55" s="12">
        <v>15.1</v>
      </c>
      <c r="T55" s="16">
        <v>2</v>
      </c>
      <c r="U55" s="11">
        <v>0.2</v>
      </c>
      <c r="V55" s="13">
        <f>+S55*(1+U55)</f>
        <v>18.119999999999997</v>
      </c>
    </row>
    <row r="56" spans="1:22" ht="30" customHeight="1" thickBot="1">
      <c r="A56" s="291" t="s">
        <v>52</v>
      </c>
      <c r="B56" s="292"/>
      <c r="C56" s="292"/>
      <c r="D56" s="293"/>
      <c r="E56" s="151">
        <f>SUMIF('DEVIS acompléter puis aenvoyer'!$B$36:$B$50,PREPARATION!A56,'DEVIS acompléter puis aenvoyer'!$C$36:$C$50)</f>
        <v>0</v>
      </c>
      <c r="F56" s="68"/>
      <c r="G56" s="68"/>
      <c r="H56" s="71"/>
      <c r="I56" s="73"/>
      <c r="J56" s="73"/>
      <c r="K56" s="73"/>
      <c r="L56" s="73"/>
      <c r="M56" s="73"/>
      <c r="N56" s="72"/>
      <c r="O56" s="72"/>
      <c r="P56" s="68"/>
      <c r="R56" s="2" t="s">
        <v>4</v>
      </c>
      <c r="S56" s="12">
        <v>5.8</v>
      </c>
      <c r="T56" s="16">
        <v>2</v>
      </c>
      <c r="U56" s="11">
        <v>0.2</v>
      </c>
      <c r="V56" s="13">
        <f t="shared" si="0"/>
        <v>6.96</v>
      </c>
    </row>
    <row r="57" spans="1:22" ht="30" customHeight="1">
      <c r="A57" s="291" t="s">
        <v>53</v>
      </c>
      <c r="B57" s="292"/>
      <c r="C57" s="292"/>
      <c r="D57" s="293"/>
      <c r="E57" s="151">
        <f>SUMIF('DEVIS acompléter puis aenvoyer'!$B$36:$B$50,PREPARATION!A57,'DEVIS acompléter puis aenvoyer'!$C$36:$C$50)</f>
        <v>0</v>
      </c>
      <c r="F57" s="68"/>
      <c r="G57" s="68"/>
      <c r="H57" s="71"/>
      <c r="I57" s="73"/>
      <c r="J57" s="73"/>
      <c r="K57" s="73"/>
      <c r="L57" s="73"/>
      <c r="M57" s="73"/>
      <c r="N57" s="72"/>
      <c r="O57" s="72"/>
      <c r="P57" s="68"/>
      <c r="R57" s="1" t="s">
        <v>34</v>
      </c>
      <c r="S57" s="12">
        <v>1.5</v>
      </c>
      <c r="T57" s="16">
        <v>2</v>
      </c>
      <c r="U57" s="11">
        <v>0.2</v>
      </c>
      <c r="V57" s="13">
        <f t="shared" si="0"/>
        <v>1.7999999999999998</v>
      </c>
    </row>
    <row r="58" spans="1:22" ht="30" customHeight="1">
      <c r="A58" s="291" t="s">
        <v>31</v>
      </c>
      <c r="B58" s="292"/>
      <c r="C58" s="292"/>
      <c r="D58" s="293"/>
      <c r="E58" s="151">
        <f>SUMIF('DEVIS acompléter puis aenvoyer'!$B$36:$B$50,PREPARATION!A58,'DEVIS acompléter puis aenvoyer'!$C$36:$C$50)</f>
        <v>0</v>
      </c>
      <c r="F58" s="68"/>
      <c r="G58" s="68"/>
      <c r="H58" s="71"/>
      <c r="I58" s="73"/>
      <c r="J58" s="73"/>
      <c r="K58" s="73"/>
      <c r="L58" s="73"/>
      <c r="M58" s="73"/>
      <c r="N58" s="72"/>
      <c r="O58" s="72"/>
      <c r="P58" s="68"/>
      <c r="R58" s="2" t="s">
        <v>35</v>
      </c>
      <c r="S58" s="12">
        <v>18</v>
      </c>
      <c r="T58" s="16">
        <v>2</v>
      </c>
      <c r="U58" s="11">
        <v>0.2</v>
      </c>
      <c r="V58" s="13">
        <f t="shared" si="0"/>
        <v>21.599999999999998</v>
      </c>
    </row>
    <row r="59" spans="1:22" ht="30" customHeight="1">
      <c r="A59" s="291" t="s">
        <v>32</v>
      </c>
      <c r="B59" s="292"/>
      <c r="C59" s="292"/>
      <c r="D59" s="293"/>
      <c r="E59" s="151">
        <f>SUMIF('DEVIS acompléter puis aenvoyer'!$B$36:$B$50,PREPARATION!A59,'DEVIS acompléter puis aenvoyer'!$C$36:$C$50)</f>
        <v>0</v>
      </c>
      <c r="F59" s="68"/>
      <c r="G59" s="68"/>
      <c r="H59" s="71"/>
      <c r="I59" s="73"/>
      <c r="J59" s="73"/>
      <c r="K59" s="73"/>
      <c r="L59" s="73"/>
      <c r="M59" s="73"/>
      <c r="N59" s="72"/>
      <c r="O59" s="72"/>
      <c r="P59" s="68"/>
      <c r="R59" s="2" t="s">
        <v>1</v>
      </c>
      <c r="S59" s="12">
        <v>10</v>
      </c>
      <c r="T59" s="16">
        <v>2</v>
      </c>
      <c r="U59" s="11">
        <v>0.2</v>
      </c>
      <c r="V59" s="13">
        <f>+S59*(1+U59)</f>
        <v>12</v>
      </c>
    </row>
    <row r="60" spans="1:22" ht="30" customHeight="1" thickBot="1">
      <c r="A60" s="294" t="s">
        <v>33</v>
      </c>
      <c r="B60" s="295"/>
      <c r="C60" s="295"/>
      <c r="D60" s="296"/>
      <c r="E60" s="152">
        <f>SUMIF('DEVIS acompléter puis aenvoyer'!$B$36:$B$50,PREPARATION!A60,'DEVIS acompléter puis aenvoyer'!$C$36:$C$50)</f>
        <v>0</v>
      </c>
      <c r="F60" s="68"/>
      <c r="G60" s="68"/>
      <c r="H60" s="71"/>
      <c r="I60" s="73"/>
      <c r="J60" s="73"/>
      <c r="K60" s="73"/>
      <c r="L60" s="73"/>
      <c r="M60" s="73"/>
      <c r="N60" s="72"/>
      <c r="O60" s="72"/>
      <c r="P60" s="68"/>
    </row>
    <row r="61" spans="1:22" ht="30" customHeight="1" thickTop="1">
      <c r="A61" s="68"/>
      <c r="B61" s="78"/>
      <c r="C61" s="68"/>
      <c r="D61" s="68"/>
      <c r="E61" s="68"/>
      <c r="F61" s="68"/>
      <c r="G61" s="68"/>
      <c r="H61" s="71"/>
      <c r="I61" s="73"/>
      <c r="J61" s="73"/>
      <c r="K61" s="73"/>
      <c r="L61" s="73"/>
      <c r="M61" s="73"/>
      <c r="N61" s="72"/>
      <c r="O61" s="72"/>
      <c r="P61" s="68"/>
    </row>
    <row r="62" spans="1:22" ht="30" customHeight="1">
      <c r="A62" s="68"/>
      <c r="B62" s="78"/>
      <c r="C62" s="68"/>
      <c r="D62" s="68"/>
      <c r="E62" s="68"/>
      <c r="F62" s="68"/>
      <c r="G62" s="68"/>
      <c r="H62" s="71"/>
      <c r="I62" s="73"/>
      <c r="J62" s="73"/>
      <c r="K62" s="73"/>
      <c r="L62" s="73"/>
      <c r="M62" s="73"/>
      <c r="N62" s="72"/>
      <c r="O62" s="72"/>
      <c r="P62" s="68"/>
    </row>
    <row r="63" spans="1:22" ht="30" customHeight="1">
      <c r="A63" s="68"/>
      <c r="B63" s="78"/>
      <c r="C63" s="68"/>
      <c r="D63" s="68"/>
      <c r="E63" s="68"/>
      <c r="F63" s="68"/>
      <c r="G63" s="68"/>
      <c r="H63" s="71"/>
      <c r="I63" s="73"/>
      <c r="J63" s="73"/>
      <c r="K63" s="73"/>
      <c r="L63" s="73"/>
      <c r="M63" s="73"/>
      <c r="N63" s="72"/>
      <c r="O63" s="72"/>
      <c r="P63" s="68"/>
    </row>
    <row r="64" spans="1:22" ht="30" customHeight="1">
      <c r="A64" s="68"/>
      <c r="B64" s="78"/>
      <c r="C64" s="68"/>
      <c r="D64" s="68"/>
      <c r="E64" s="68"/>
      <c r="F64" s="68"/>
      <c r="G64" s="68"/>
      <c r="H64" s="71"/>
      <c r="I64" s="73"/>
      <c r="J64" s="73"/>
      <c r="K64" s="73"/>
      <c r="L64" s="73"/>
      <c r="M64" s="73"/>
      <c r="N64" s="72"/>
      <c r="O64" s="72"/>
      <c r="P64" s="68"/>
    </row>
    <row r="65" spans="1:16" ht="30" customHeight="1">
      <c r="A65" s="68"/>
      <c r="B65" s="78"/>
      <c r="C65" s="68"/>
      <c r="D65" s="68"/>
      <c r="E65" s="68"/>
      <c r="F65" s="68"/>
      <c r="G65" s="68"/>
      <c r="H65" s="71"/>
      <c r="I65" s="73"/>
      <c r="J65" s="73"/>
      <c r="K65" s="73"/>
      <c r="L65" s="73"/>
      <c r="M65" s="73"/>
      <c r="N65" s="72"/>
      <c r="O65" s="72"/>
      <c r="P65" s="68"/>
    </row>
    <row r="66" spans="1:16" ht="30" customHeight="1">
      <c r="A66" s="68"/>
      <c r="B66" s="78"/>
      <c r="C66" s="68"/>
      <c r="D66" s="68"/>
      <c r="E66" s="68"/>
      <c r="F66" s="68"/>
      <c r="G66" s="68"/>
      <c r="H66" s="71"/>
      <c r="I66" s="73"/>
      <c r="J66" s="73"/>
      <c r="K66" s="73"/>
      <c r="L66" s="73"/>
      <c r="M66" s="73"/>
      <c r="N66" s="72"/>
      <c r="O66" s="72"/>
      <c r="P66" s="68"/>
    </row>
    <row r="67" spans="1:16" ht="30" customHeight="1">
      <c r="A67" s="68"/>
      <c r="B67" s="78"/>
      <c r="C67" s="68"/>
      <c r="D67" s="68"/>
      <c r="E67" s="68"/>
      <c r="F67" s="68"/>
      <c r="G67" s="68"/>
      <c r="H67" s="71"/>
      <c r="I67" s="73"/>
      <c r="J67" s="73"/>
      <c r="K67" s="73"/>
      <c r="L67" s="73"/>
      <c r="M67" s="73"/>
      <c r="N67" s="72"/>
      <c r="O67" s="72"/>
      <c r="P67" s="68"/>
    </row>
    <row r="68" spans="1:16" ht="30" customHeight="1">
      <c r="A68" s="68"/>
      <c r="B68" s="78"/>
      <c r="C68" s="68"/>
      <c r="D68" s="68"/>
      <c r="E68" s="68"/>
      <c r="F68" s="68"/>
      <c r="G68" s="68"/>
      <c r="H68" s="71"/>
      <c r="I68" s="73"/>
      <c r="J68" s="73"/>
      <c r="K68" s="73"/>
      <c r="L68" s="73"/>
      <c r="M68" s="73"/>
      <c r="N68" s="72"/>
      <c r="O68" s="72"/>
      <c r="P68" s="68"/>
    </row>
    <row r="69" spans="1:16" ht="30" customHeight="1">
      <c r="A69" s="68"/>
      <c r="B69" s="78"/>
      <c r="C69" s="68"/>
      <c r="D69" s="68"/>
      <c r="E69" s="68"/>
      <c r="F69" s="68"/>
      <c r="G69" s="68"/>
      <c r="H69" s="71"/>
      <c r="I69" s="73"/>
      <c r="J69" s="73"/>
      <c r="K69" s="73"/>
      <c r="L69" s="73"/>
      <c r="M69" s="73"/>
      <c r="N69" s="72"/>
      <c r="O69" s="72"/>
      <c r="P69" s="68"/>
    </row>
    <row r="70" spans="1:16" ht="30" customHeight="1">
      <c r="A70" s="68"/>
      <c r="B70" s="78"/>
      <c r="C70" s="68"/>
      <c r="D70" s="68"/>
      <c r="E70" s="68"/>
      <c r="F70" s="68"/>
      <c r="G70" s="68"/>
      <c r="H70" s="71"/>
      <c r="I70" s="73"/>
      <c r="J70" s="73"/>
      <c r="K70" s="73"/>
      <c r="L70" s="73"/>
      <c r="M70" s="73"/>
      <c r="N70" s="72"/>
      <c r="O70" s="72"/>
      <c r="P70" s="68"/>
    </row>
    <row r="71" spans="1:16" ht="30" customHeight="1">
      <c r="A71" s="68"/>
      <c r="B71" s="78"/>
      <c r="C71" s="68"/>
      <c r="D71" s="68"/>
      <c r="E71" s="68"/>
      <c r="F71" s="68"/>
      <c r="G71" s="68"/>
      <c r="H71" s="70"/>
      <c r="I71" s="73"/>
      <c r="J71" s="73"/>
      <c r="K71" s="73"/>
      <c r="L71" s="73"/>
      <c r="M71" s="73"/>
      <c r="N71" s="72"/>
      <c r="O71" s="72"/>
      <c r="P71" s="68"/>
    </row>
    <row r="72" spans="1:16" ht="30" customHeight="1">
      <c r="A72" s="68"/>
      <c r="B72" s="78"/>
      <c r="C72" s="68"/>
      <c r="D72" s="68"/>
      <c r="E72" s="68"/>
      <c r="F72" s="68"/>
      <c r="G72" s="68"/>
      <c r="H72" s="71"/>
      <c r="I72" s="73"/>
      <c r="J72" s="73"/>
      <c r="K72" s="73"/>
      <c r="L72" s="73"/>
      <c r="M72" s="73"/>
      <c r="N72" s="72"/>
      <c r="O72" s="72"/>
      <c r="P72" s="68"/>
    </row>
    <row r="73" spans="1:16" ht="30" customHeight="1">
      <c r="A73" s="68"/>
      <c r="B73" s="78"/>
      <c r="C73" s="68"/>
      <c r="D73" s="68"/>
      <c r="E73" s="68"/>
      <c r="F73" s="68"/>
      <c r="G73" s="68"/>
      <c r="H73" s="71"/>
      <c r="I73" s="73"/>
      <c r="J73" s="73"/>
      <c r="K73" s="73"/>
      <c r="L73" s="73"/>
      <c r="M73" s="73"/>
      <c r="N73" s="72"/>
      <c r="O73" s="72"/>
      <c r="P73" s="68"/>
    </row>
    <row r="74" spans="1:16" ht="30" customHeight="1">
      <c r="A74" s="68"/>
      <c r="B74" s="78"/>
      <c r="C74" s="68"/>
      <c r="D74" s="68"/>
      <c r="E74" s="68"/>
      <c r="F74" s="68"/>
      <c r="G74" s="68"/>
      <c r="H74" s="71"/>
      <c r="I74" s="73"/>
      <c r="J74" s="73"/>
      <c r="K74" s="73"/>
      <c r="L74" s="73"/>
      <c r="M74" s="73"/>
      <c r="N74" s="72"/>
      <c r="O74" s="72"/>
      <c r="P74" s="68"/>
    </row>
    <row r="75" spans="1:16" ht="30" customHeight="1">
      <c r="A75" s="68"/>
      <c r="B75" s="78"/>
      <c r="C75" s="68"/>
      <c r="D75" s="68"/>
      <c r="E75" s="68"/>
      <c r="F75" s="68"/>
      <c r="G75" s="68"/>
      <c r="H75" s="71"/>
      <c r="I75" s="72"/>
      <c r="J75" s="72"/>
      <c r="K75" s="72"/>
      <c r="L75" s="72"/>
      <c r="M75" s="72"/>
      <c r="N75" s="72"/>
      <c r="O75" s="72"/>
      <c r="P75" s="68"/>
    </row>
    <row r="76" spans="1:16" ht="30" customHeight="1" thickBot="1">
      <c r="A76" s="68"/>
      <c r="B76" s="78"/>
      <c r="C76" s="68"/>
      <c r="D76" s="68"/>
      <c r="E76" s="68"/>
      <c r="F76" s="68"/>
      <c r="G76" s="68"/>
      <c r="H76" s="71"/>
      <c r="I76" s="72"/>
      <c r="J76" s="72"/>
      <c r="K76" s="72"/>
      <c r="L76" s="72"/>
      <c r="M76" s="72"/>
      <c r="N76" s="72"/>
      <c r="O76" s="72"/>
      <c r="P76" s="68"/>
    </row>
    <row r="77" spans="1:16" ht="30" customHeight="1">
      <c r="A77" s="302" t="s">
        <v>94</v>
      </c>
      <c r="B77" s="303"/>
      <c r="C77" s="303"/>
      <c r="D77" s="303"/>
      <c r="E77" s="304"/>
      <c r="F77" s="68"/>
      <c r="G77" s="68"/>
      <c r="H77" s="71"/>
      <c r="I77" s="72"/>
      <c r="J77" s="72"/>
      <c r="K77" s="72"/>
      <c r="L77" s="72"/>
      <c r="M77" s="72"/>
      <c r="N77" s="72"/>
      <c r="O77" s="72"/>
      <c r="P77" s="68"/>
    </row>
    <row r="78" spans="1:16" ht="30" customHeight="1">
      <c r="A78" s="76" t="s">
        <v>115</v>
      </c>
      <c r="B78" s="77" t="s">
        <v>98</v>
      </c>
      <c r="C78" s="305" t="s">
        <v>114</v>
      </c>
      <c r="D78" s="306"/>
      <c r="E78" s="307"/>
      <c r="H78" s="8"/>
      <c r="I78" s="8"/>
      <c r="J78" s="8"/>
      <c r="K78" s="8"/>
      <c r="L78" s="8"/>
      <c r="M78" s="8"/>
      <c r="N78" s="8"/>
      <c r="O78" s="8"/>
    </row>
    <row r="79" spans="1:16" ht="18.75" thickBot="1">
      <c r="A79" s="85">
        <f>+'DEVIS acompléter puis aenvoyer'!$F$10</f>
        <v>0</v>
      </c>
      <c r="B79" s="86">
        <f>+'DEVIS acompléter puis aenvoyer'!$B$29</f>
        <v>0</v>
      </c>
      <c r="C79" s="300">
        <f>('DEVIS acompléter puis aenvoyer'!$B$30)-$H$3</f>
        <v>-2.0833333333333332E-2</v>
      </c>
      <c r="D79" s="300"/>
      <c r="E79" s="301"/>
    </row>
    <row r="80" spans="1:16" ht="18.75" thickBot="1">
      <c r="B80" s="78"/>
      <c r="C80" s="68"/>
      <c r="D80" s="68"/>
      <c r="E80" s="68"/>
    </row>
    <row r="81" spans="1:5" ht="26.25" thickTop="1">
      <c r="A81" s="297" t="s">
        <v>6</v>
      </c>
      <c r="B81" s="298"/>
      <c r="C81" s="298"/>
      <c r="D81" s="299"/>
      <c r="E81" s="150">
        <f>SUMIF('DEVIS acompléter puis aenvoyer'!$B$36:$B$50,PREPARATION!A81,'DEVIS acompléter puis aenvoyer'!$C$36:$C$50)</f>
        <v>0</v>
      </c>
    </row>
    <row r="82" spans="1:5" ht="25.5">
      <c r="A82" s="291" t="s">
        <v>13</v>
      </c>
      <c r="B82" s="292"/>
      <c r="C82" s="292"/>
      <c r="D82" s="293"/>
      <c r="E82" s="151">
        <f>SUMIF('DEVIS acompléter puis aenvoyer'!$B$36:$B$50,PREPARATION!A82,'DEVIS acompléter puis aenvoyer'!$C$36:$C$50)</f>
        <v>0</v>
      </c>
    </row>
    <row r="83" spans="1:5" ht="25.5">
      <c r="A83" s="291" t="s">
        <v>25</v>
      </c>
      <c r="B83" s="292"/>
      <c r="C83" s="292"/>
      <c r="D83" s="293"/>
      <c r="E83" s="151">
        <f>SUMIF('DEVIS acompléter puis aenvoyer'!$B$36:$B$50,PREPARATION!A83,'DEVIS acompléter puis aenvoyer'!$C$36:$C$50)</f>
        <v>0</v>
      </c>
    </row>
    <row r="84" spans="1:5" ht="25.5">
      <c r="A84" s="291" t="s">
        <v>26</v>
      </c>
      <c r="B84" s="292"/>
      <c r="C84" s="292"/>
      <c r="D84" s="293"/>
      <c r="E84" s="151">
        <f>SUMIF('DEVIS acompléter puis aenvoyer'!$B$36:$B$50,PREPARATION!A84,'DEVIS acompléter puis aenvoyer'!$C$36:$C$50)</f>
        <v>0</v>
      </c>
    </row>
    <row r="85" spans="1:5" ht="25.5">
      <c r="A85" s="291" t="s">
        <v>27</v>
      </c>
      <c r="B85" s="292"/>
      <c r="C85" s="292"/>
      <c r="D85" s="293"/>
      <c r="E85" s="151">
        <f>SUMIF('DEVIS acompléter puis aenvoyer'!$B$36:$B$50,PREPARATION!A85,'DEVIS acompléter puis aenvoyer'!$C$36:$C$50)</f>
        <v>0</v>
      </c>
    </row>
    <row r="86" spans="1:5" ht="25.5">
      <c r="A86" s="291" t="s">
        <v>24</v>
      </c>
      <c r="B86" s="292"/>
      <c r="C86" s="292"/>
      <c r="D86" s="293"/>
      <c r="E86" s="151">
        <f>SUMIF('DEVIS acompléter puis aenvoyer'!$B$36:$B$50,PREPARATION!A86,'DEVIS acompléter puis aenvoyer'!$C$36:$C$50)</f>
        <v>0</v>
      </c>
    </row>
    <row r="87" spans="1:5" ht="25.5">
      <c r="A87" s="291" t="s">
        <v>28</v>
      </c>
      <c r="B87" s="292"/>
      <c r="C87" s="292"/>
      <c r="D87" s="293"/>
      <c r="E87" s="151">
        <f>SUMIF('DEVIS acompléter puis aenvoyer'!$B$36:$B$50,PREPARATION!A87,'DEVIS acompléter puis aenvoyer'!$C$36:$C$50)</f>
        <v>0</v>
      </c>
    </row>
    <row r="88" spans="1:5" ht="25.5">
      <c r="A88" s="291" t="s">
        <v>29</v>
      </c>
      <c r="B88" s="292"/>
      <c r="C88" s="292"/>
      <c r="D88" s="293"/>
      <c r="E88" s="151">
        <f>SUMIF('DEVIS acompléter puis aenvoyer'!$B$36:$B$50,PREPARATION!A88,'DEVIS acompléter puis aenvoyer'!$C$36:$C$50)</f>
        <v>0</v>
      </c>
    </row>
    <row r="89" spans="1:5" ht="26.25" thickBot="1">
      <c r="A89" s="294" t="s">
        <v>116</v>
      </c>
      <c r="B89" s="295"/>
      <c r="C89" s="295"/>
      <c r="D89" s="296"/>
      <c r="E89" s="152">
        <f>SUMIF('DEVIS acompléter puis aenvoyer'!$B$36:$B$50,PREPARATION!A89,'DEVIS acompléter puis aenvoyer'!$C$36:$C$50)</f>
        <v>0</v>
      </c>
    </row>
    <row r="90" spans="1:5" ht="13.5" thickTop="1"/>
    <row r="91" spans="1:5" ht="13.5" thickBot="1"/>
    <row r="92" spans="1:5" ht="26.25">
      <c r="A92" s="302" t="s">
        <v>96</v>
      </c>
      <c r="B92" s="303"/>
      <c r="C92" s="303"/>
      <c r="D92" s="303"/>
      <c r="E92" s="304"/>
    </row>
    <row r="93" spans="1:5" ht="18">
      <c r="A93" s="76" t="s">
        <v>115</v>
      </c>
      <c r="B93" s="77" t="s">
        <v>98</v>
      </c>
      <c r="C93" s="305" t="s">
        <v>114</v>
      </c>
      <c r="D93" s="306"/>
      <c r="E93" s="307"/>
    </row>
    <row r="94" spans="1:5" ht="18.75" thickBot="1">
      <c r="A94" s="85">
        <f>+'DEVIS acompléter puis aenvoyer'!$F$10</f>
        <v>0</v>
      </c>
      <c r="B94" s="86">
        <f>+'DEVIS acompléter puis aenvoyer'!$B$29</f>
        <v>0</v>
      </c>
      <c r="C94" s="300">
        <f>('DEVIS acompléter puis aenvoyer'!$B$30)-$H$3</f>
        <v>-2.0833333333333332E-2</v>
      </c>
      <c r="D94" s="300"/>
      <c r="E94" s="301"/>
    </row>
    <row r="95" spans="1:5" ht="18.75" thickBot="1">
      <c r="B95" s="149"/>
      <c r="C95" s="68"/>
      <c r="D95" s="68"/>
    </row>
    <row r="96" spans="1:5" ht="26.25" thickTop="1">
      <c r="A96" s="297" t="s">
        <v>97</v>
      </c>
      <c r="B96" s="298"/>
      <c r="C96" s="298"/>
      <c r="D96" s="299"/>
      <c r="E96" s="150">
        <f>SUMIF('DEVIS acompléter puis aenvoyer'!$B$36:$B$50,PREPARATION!A96,'DEVIS acompléter puis aenvoyer'!$C$36:$C$50)</f>
        <v>0</v>
      </c>
    </row>
    <row r="97" spans="1:5" ht="25.5">
      <c r="A97" s="291" t="s">
        <v>5</v>
      </c>
      <c r="B97" s="292"/>
      <c r="C97" s="292"/>
      <c r="D97" s="293"/>
      <c r="E97" s="151">
        <f>SUMIF('DEVIS acompléter puis aenvoyer'!$B$36:$B$50,PREPARATION!A97,'DEVIS acompléter puis aenvoyer'!$C$36:$C$50)</f>
        <v>0</v>
      </c>
    </row>
    <row r="98" spans="1:5" ht="25.5">
      <c r="A98" s="291" t="s">
        <v>18</v>
      </c>
      <c r="B98" s="292"/>
      <c r="C98" s="292"/>
      <c r="D98" s="293"/>
      <c r="E98" s="151">
        <f>SUMIF('DEVIS acompléter puis aenvoyer'!$B$36:$B$50,PREPARATION!A98,'DEVIS acompléter puis aenvoyer'!$C$36:$C$50)</f>
        <v>0</v>
      </c>
    </row>
    <row r="99" spans="1:5" ht="25.5">
      <c r="A99" s="291" t="s">
        <v>19</v>
      </c>
      <c r="B99" s="292"/>
      <c r="C99" s="292"/>
      <c r="D99" s="293"/>
      <c r="E99" s="151">
        <f>SUMIF('DEVIS acompléter puis aenvoyer'!$B$36:$B$50,PREPARATION!A99,'DEVIS acompléter puis aenvoyer'!$C$36:$C$50)</f>
        <v>0</v>
      </c>
    </row>
    <row r="100" spans="1:5" ht="25.5">
      <c r="A100" s="291" t="s">
        <v>109</v>
      </c>
      <c r="B100" s="292"/>
      <c r="C100" s="292"/>
      <c r="D100" s="293"/>
      <c r="E100" s="151">
        <f>SUMIF('DEVIS acompléter puis aenvoyer'!$B$36:$B$50,PREPARATION!A100,'DEVIS acompléter puis aenvoyer'!$C$36:$C$50)</f>
        <v>0</v>
      </c>
    </row>
    <row r="101" spans="1:5" ht="25.5">
      <c r="A101" s="291" t="s">
        <v>110</v>
      </c>
      <c r="B101" s="292"/>
      <c r="C101" s="292"/>
      <c r="D101" s="293"/>
      <c r="E101" s="151">
        <f>SUMIF('DEVIS acompléter puis aenvoyer'!$B$36:$B$50,PREPARATION!A101,'DEVIS acompléter puis aenvoyer'!$C$36:$C$50)</f>
        <v>0</v>
      </c>
    </row>
    <row r="102" spans="1:5" ht="25.5">
      <c r="A102" s="291" t="s">
        <v>41</v>
      </c>
      <c r="B102" s="292"/>
      <c r="C102" s="292"/>
      <c r="D102" s="293"/>
      <c r="E102" s="151">
        <f>SUMIF('DEVIS acompléter puis aenvoyer'!$B$36:$B$50,PREPARATION!A102,'DEVIS acompléter puis aenvoyer'!$C$36:$C$50)</f>
        <v>0</v>
      </c>
    </row>
    <row r="103" spans="1:5" ht="25.5">
      <c r="A103" s="291" t="s">
        <v>42</v>
      </c>
      <c r="B103" s="292"/>
      <c r="C103" s="292"/>
      <c r="D103" s="293"/>
      <c r="E103" s="151">
        <f>SUMIF('DEVIS acompléter puis aenvoyer'!$B$36:$B$50,PREPARATION!A103,'DEVIS acompléter puis aenvoyer'!$C$36:$C$50)</f>
        <v>0</v>
      </c>
    </row>
    <row r="104" spans="1:5" ht="25.5">
      <c r="A104" s="291" t="s">
        <v>113</v>
      </c>
      <c r="B104" s="292"/>
      <c r="C104" s="292"/>
      <c r="D104" s="293"/>
      <c r="E104" s="151">
        <f>SUMIF('DEVIS acompléter puis aenvoyer'!$B$36:$B$50,PREPARATION!A104,'DEVIS acompléter puis aenvoyer'!$C$36:$C$50)</f>
        <v>0</v>
      </c>
    </row>
    <row r="105" spans="1:5" ht="25.5">
      <c r="A105" s="291" t="s">
        <v>43</v>
      </c>
      <c r="B105" s="292"/>
      <c r="C105" s="292"/>
      <c r="D105" s="293"/>
      <c r="E105" s="151">
        <f>SUMIF('DEVIS acompléter puis aenvoyer'!$B$36:$B$50,PREPARATION!A105,'DEVIS acompléter puis aenvoyer'!$C$36:$C$50)</f>
        <v>0</v>
      </c>
    </row>
    <row r="106" spans="1:5" ht="25.5">
      <c r="A106" s="291" t="s">
        <v>20</v>
      </c>
      <c r="B106" s="292"/>
      <c r="C106" s="292"/>
      <c r="D106" s="293"/>
      <c r="E106" s="151">
        <f>SUMIF('DEVIS acompléter puis aenvoyer'!$B$36:$B$50,PREPARATION!A106,'DEVIS acompléter puis aenvoyer'!$C$36:$C$50)</f>
        <v>0</v>
      </c>
    </row>
    <row r="107" spans="1:5" ht="25.5">
      <c r="A107" s="291" t="s">
        <v>30</v>
      </c>
      <c r="B107" s="292"/>
      <c r="C107" s="292"/>
      <c r="D107" s="293"/>
      <c r="E107" s="151">
        <f>SUMIF('DEVIS acompléter puis aenvoyer'!$B$36:$B$50,PREPARATION!A107,'DEVIS acompléter puis aenvoyer'!$C$36:$C$50)</f>
        <v>0</v>
      </c>
    </row>
    <row r="108" spans="1:5" ht="25.5">
      <c r="A108" s="291" t="s">
        <v>108</v>
      </c>
      <c r="B108" s="292"/>
      <c r="C108" s="292"/>
      <c r="D108" s="293"/>
      <c r="E108" s="151">
        <f>SUMIF('DEVIS acompléter puis aenvoyer'!$B$36:$B$50,PREPARATION!A108,'DEVIS acompléter puis aenvoyer'!$C$36:$C$50)</f>
        <v>0</v>
      </c>
    </row>
    <row r="109" spans="1:5" ht="25.5">
      <c r="A109" s="291" t="s">
        <v>54</v>
      </c>
      <c r="B109" s="292"/>
      <c r="C109" s="292"/>
      <c r="D109" s="293"/>
      <c r="E109" s="151">
        <f>SUMIF('DEVIS acompléter puis aenvoyer'!$B$36:$B$50,PREPARATION!A109,'DEVIS acompléter puis aenvoyer'!$C$36:$C$50)</f>
        <v>0</v>
      </c>
    </row>
    <row r="110" spans="1:5" ht="25.5">
      <c r="A110" s="291" t="s">
        <v>55</v>
      </c>
      <c r="B110" s="292"/>
      <c r="C110" s="292"/>
      <c r="D110" s="293"/>
      <c r="E110" s="151">
        <f>SUMIF('DEVIS acompléter puis aenvoyer'!$B$36:$B$50,PREPARATION!A110,'DEVIS acompléter puis aenvoyer'!$C$36:$C$50)</f>
        <v>0</v>
      </c>
    </row>
    <row r="111" spans="1:5" ht="25.5">
      <c r="A111" s="291" t="s">
        <v>56</v>
      </c>
      <c r="B111" s="292"/>
      <c r="C111" s="292"/>
      <c r="D111" s="293"/>
      <c r="E111" s="151">
        <f>SUMIF('DEVIS acompléter puis aenvoyer'!$B$36:$B$50,PREPARATION!A111,'DEVIS acompléter puis aenvoyer'!$C$36:$C$50)</f>
        <v>0</v>
      </c>
    </row>
    <row r="112" spans="1:5" ht="25.5">
      <c r="A112" s="291" t="s">
        <v>59</v>
      </c>
      <c r="B112" s="292"/>
      <c r="C112" s="292"/>
      <c r="D112" s="293"/>
      <c r="E112" s="151">
        <f>SUMIF('DEVIS acompléter puis aenvoyer'!$B$36:$B$50,PREPARATION!A112,'DEVIS acompléter puis aenvoyer'!$C$36:$C$50)</f>
        <v>0</v>
      </c>
    </row>
    <row r="113" spans="1:5" ht="25.5">
      <c r="A113" s="291" t="s">
        <v>58</v>
      </c>
      <c r="B113" s="292"/>
      <c r="C113" s="292"/>
      <c r="D113" s="293"/>
      <c r="E113" s="151">
        <f>SUMIF('DEVIS acompléter puis aenvoyer'!$B$36:$B$50,PREPARATION!A113,'DEVIS acompléter puis aenvoyer'!$C$36:$C$50)</f>
        <v>0</v>
      </c>
    </row>
    <row r="114" spans="1:5" ht="25.5">
      <c r="A114" s="291" t="s">
        <v>57</v>
      </c>
      <c r="B114" s="292"/>
      <c r="C114" s="292"/>
      <c r="D114" s="293"/>
      <c r="E114" s="151">
        <f>SUMIF('DEVIS acompléter puis aenvoyer'!$B$36:$B$50,PREPARATION!A114,'DEVIS acompléter puis aenvoyer'!$C$36:$C$50)</f>
        <v>0</v>
      </c>
    </row>
    <row r="115" spans="1:5" ht="25.5">
      <c r="A115" s="291" t="s">
        <v>4</v>
      </c>
      <c r="B115" s="292"/>
      <c r="C115" s="292"/>
      <c r="D115" s="293"/>
      <c r="E115" s="151">
        <f>SUMIF('DEVIS acompléter puis aenvoyer'!$B$36:$B$50,PREPARATION!A115,'DEVIS acompléter puis aenvoyer'!$C$36:$C$50)</f>
        <v>0</v>
      </c>
    </row>
    <row r="116" spans="1:5" ht="25.5">
      <c r="A116" s="291" t="s">
        <v>34</v>
      </c>
      <c r="B116" s="292"/>
      <c r="C116" s="292"/>
      <c r="D116" s="293"/>
      <c r="E116" s="151">
        <f>SUMIF('DEVIS acompléter puis aenvoyer'!$B$36:$B$50,PREPARATION!A116,'DEVIS acompléter puis aenvoyer'!$C$36:$C$50)</f>
        <v>0</v>
      </c>
    </row>
    <row r="117" spans="1:5" ht="25.5">
      <c r="A117" s="291" t="s">
        <v>129</v>
      </c>
      <c r="B117" s="292"/>
      <c r="C117" s="292"/>
      <c r="D117" s="293"/>
      <c r="E117" s="151">
        <f>SUMIF('DEVIS acompléter puis aenvoyer'!$B$36:$B$50,PREPARATION!A117,'DEVIS acompléter puis aenvoyer'!$C$36:$C$50)</f>
        <v>0</v>
      </c>
    </row>
    <row r="118" spans="1:5" ht="25.5">
      <c r="A118" s="291" t="s">
        <v>130</v>
      </c>
      <c r="B118" s="292"/>
      <c r="C118" s="292"/>
      <c r="D118" s="293"/>
      <c r="E118" s="151">
        <f>SUMIF('DEVIS acompléter puis aenvoyer'!$B$36:$B$50,PREPARATION!A118,'DEVIS acompléter puis aenvoyer'!$C$36:$C$50)</f>
        <v>0</v>
      </c>
    </row>
    <row r="119" spans="1:5" ht="26.25" thickBot="1">
      <c r="A119" s="294" t="s">
        <v>1</v>
      </c>
      <c r="B119" s="295"/>
      <c r="C119" s="295"/>
      <c r="D119" s="296"/>
      <c r="E119" s="152">
        <f>SUMIF('DEVIS acompléter puis aenvoyer'!$B$36:$B$50,PREPARATION!A119,'DEVIS acompléter puis aenvoyer'!$C$36:$C$50)</f>
        <v>0</v>
      </c>
    </row>
    <row r="120" spans="1:5" ht="13.5" thickTop="1"/>
  </sheetData>
  <customSheetViews>
    <customSheetView guid="{242414E6-120C-46C4-A8A3-88F120C813D3}">
      <selection activeCell="C55" sqref="C55"/>
      <pageMargins left="0.70866141732283472" right="0.70866141732283472" top="0.74803149606299213" bottom="0.74803149606299213" header="0.31496062992125984" footer="0.31496062992125984"/>
      <pageSetup paperSize="9" scale="65" orientation="portrait" r:id="rId1"/>
    </customSheetView>
  </customSheetViews>
  <mergeCells count="77">
    <mergeCell ref="A77:E77"/>
    <mergeCell ref="C78:E78"/>
    <mergeCell ref="C79:E79"/>
    <mergeCell ref="A92:E92"/>
    <mergeCell ref="C93:E93"/>
    <mergeCell ref="A81:D81"/>
    <mergeCell ref="A82:D82"/>
    <mergeCell ref="A83:D83"/>
    <mergeCell ref="A84:D84"/>
    <mergeCell ref="A85:D85"/>
    <mergeCell ref="A86:D86"/>
    <mergeCell ref="A87:D87"/>
    <mergeCell ref="A88:D88"/>
    <mergeCell ref="A89:D89"/>
    <mergeCell ref="A42:E42"/>
    <mergeCell ref="C44:E44"/>
    <mergeCell ref="C43:E43"/>
    <mergeCell ref="A2:E2"/>
    <mergeCell ref="C3:E3"/>
    <mergeCell ref="C4:E4"/>
    <mergeCell ref="A6:D6"/>
    <mergeCell ref="A7:D7"/>
    <mergeCell ref="A8:D8"/>
    <mergeCell ref="A9:D9"/>
    <mergeCell ref="A10:D10"/>
    <mergeCell ref="A11:D11"/>
    <mergeCell ref="A12:D12"/>
    <mergeCell ref="A13:D13"/>
    <mergeCell ref="A14:D14"/>
    <mergeCell ref="A20:D20"/>
    <mergeCell ref="A21:D21"/>
    <mergeCell ref="A22:D22"/>
    <mergeCell ref="A15:D15"/>
    <mergeCell ref="A16:D16"/>
    <mergeCell ref="A17:D17"/>
    <mergeCell ref="A18:D18"/>
    <mergeCell ref="A19:D19"/>
    <mergeCell ref="A58:D58"/>
    <mergeCell ref="A59:D59"/>
    <mergeCell ref="A60:D60"/>
    <mergeCell ref="A46:D46"/>
    <mergeCell ref="A47:D47"/>
    <mergeCell ref="A53:D53"/>
    <mergeCell ref="A54:D54"/>
    <mergeCell ref="A55:D55"/>
    <mergeCell ref="A56:D56"/>
    <mergeCell ref="A57:D57"/>
    <mergeCell ref="A48:D48"/>
    <mergeCell ref="A49:D49"/>
    <mergeCell ref="A50:D50"/>
    <mergeCell ref="A51:D51"/>
    <mergeCell ref="A52:D52"/>
    <mergeCell ref="A96:D96"/>
    <mergeCell ref="C94:E94"/>
    <mergeCell ref="A97:D97"/>
    <mergeCell ref="A98:D98"/>
    <mergeCell ref="A99:D99"/>
    <mergeCell ref="A100:D100"/>
    <mergeCell ref="A101:D101"/>
    <mergeCell ref="A102:D102"/>
    <mergeCell ref="A103:D103"/>
    <mergeCell ref="A104:D104"/>
    <mergeCell ref="A105:D105"/>
    <mergeCell ref="A106:D106"/>
    <mergeCell ref="A107:D107"/>
    <mergeCell ref="A108:D108"/>
    <mergeCell ref="A109:D109"/>
    <mergeCell ref="A110:D110"/>
    <mergeCell ref="A111:D111"/>
    <mergeCell ref="A118:D118"/>
    <mergeCell ref="A119:D119"/>
    <mergeCell ref="A117:D117"/>
    <mergeCell ref="A112:D112"/>
    <mergeCell ref="A113:D113"/>
    <mergeCell ref="A114:D114"/>
    <mergeCell ref="A115:D115"/>
    <mergeCell ref="A116:D116"/>
  </mergeCells>
  <pageMargins left="0.7" right="0.7" top="0.75" bottom="0.75" header="0.3" footer="0.3"/>
  <pageSetup paperSize="9" scale="64" fitToHeight="4" orientation="portrait" r:id="rId2"/>
  <headerFooter>
    <oddHeader>&amp;C&amp;"Arial,Gras italique"&amp;18FEUILLE DE PREPARATION BANQUET</oddHeader>
  </headerFooter>
  <rowBreaks count="4" manualBreakCount="4">
    <brk id="21" max="16383" man="1"/>
    <brk id="59" max="16383" man="1"/>
    <brk id="87" max="16383" man="1"/>
    <brk id="11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M53"/>
  <sheetViews>
    <sheetView workbookViewId="0">
      <selection activeCell="A37" sqref="A37"/>
    </sheetView>
  </sheetViews>
  <sheetFormatPr baseColWidth="10" defaultRowHeight="12.75"/>
  <cols>
    <col min="1" max="1" width="23.140625" customWidth="1"/>
    <col min="2" max="2" width="37.28515625" bestFit="1" customWidth="1"/>
    <col min="3" max="3" width="9.42578125" customWidth="1"/>
    <col min="4" max="4" width="39.7109375" bestFit="1" customWidth="1"/>
  </cols>
  <sheetData>
    <row r="1" spans="1:13">
      <c r="A1" s="322" t="s">
        <v>70</v>
      </c>
      <c r="B1" s="323"/>
      <c r="C1" s="323"/>
      <c r="D1" s="324"/>
    </row>
    <row r="2" spans="1:13" ht="13.5" thickBot="1">
      <c r="A2" s="325"/>
      <c r="B2" s="326"/>
      <c r="C2" s="326"/>
      <c r="D2" s="327"/>
    </row>
    <row r="3" spans="1:13" ht="18.75" thickBot="1">
      <c r="A3" s="18" t="s">
        <v>121</v>
      </c>
      <c r="B3" s="328">
        <f>+'DEVIS acompléter puis aenvoyer'!F10</f>
        <v>0</v>
      </c>
      <c r="C3" s="328"/>
      <c r="D3" s="329"/>
    </row>
    <row r="4" spans="1:13" ht="26.25">
      <c r="A4" s="330"/>
      <c r="B4" s="19" t="s">
        <v>71</v>
      </c>
      <c r="C4" s="333">
        <f>+'DEVIS acompléter puis aenvoyer'!B29</f>
        <v>0</v>
      </c>
      <c r="D4" s="334"/>
    </row>
    <row r="5" spans="1:13" ht="25.5">
      <c r="A5" s="331"/>
      <c r="B5" s="20" t="s">
        <v>72</v>
      </c>
      <c r="C5" s="119">
        <f>+'DEVIS acompléter puis aenvoyer'!B30-M5</f>
        <v>-2.0833333333333332E-2</v>
      </c>
      <c r="D5" s="134"/>
      <c r="M5" s="75">
        <v>2.0833333333333332E-2</v>
      </c>
    </row>
    <row r="6" spans="1:13">
      <c r="A6" s="332"/>
      <c r="B6" s="337" t="s">
        <v>73</v>
      </c>
      <c r="C6" s="339">
        <f>+'DEVIS acompléter puis aenvoyer'!B31</f>
        <v>0</v>
      </c>
      <c r="D6" s="340"/>
    </row>
    <row r="7" spans="1:13" ht="11.25" customHeight="1">
      <c r="A7" s="331"/>
      <c r="B7" s="338"/>
      <c r="C7" s="341"/>
      <c r="D7" s="342"/>
    </row>
    <row r="8" spans="1:13" ht="20.25">
      <c r="A8" s="332"/>
      <c r="B8" s="22" t="s">
        <v>74</v>
      </c>
      <c r="C8" s="335">
        <f>+'DEVIS acompléter puis aenvoyer'!B32</f>
        <v>0</v>
      </c>
      <c r="D8" s="336"/>
    </row>
    <row r="9" spans="1:13" ht="15">
      <c r="A9" s="144"/>
      <c r="B9" s="21"/>
      <c r="C9" s="21"/>
      <c r="D9" s="135"/>
    </row>
    <row r="10" spans="1:13" ht="21" thickBot="1">
      <c r="A10" s="145" t="s">
        <v>75</v>
      </c>
      <c r="B10" s="146">
        <f>+'DEVIS acompléter puis aenvoyer'!B17</f>
        <v>0</v>
      </c>
      <c r="C10" s="147"/>
      <c r="D10" s="148"/>
    </row>
    <row r="11" spans="1:13" ht="15.75" thickBot="1">
      <c r="A11" s="308" t="s">
        <v>76</v>
      </c>
      <c r="B11" s="309"/>
      <c r="C11" s="309"/>
      <c r="D11" s="310"/>
    </row>
    <row r="12" spans="1:13">
      <c r="A12" s="311"/>
      <c r="B12" s="312"/>
      <c r="C12" s="312"/>
      <c r="D12" s="313"/>
    </row>
    <row r="13" spans="1:13">
      <c r="A13" s="314"/>
      <c r="B13" s="315"/>
      <c r="C13" s="315"/>
      <c r="D13" s="316"/>
    </row>
    <row r="14" spans="1:13" ht="13.5" thickBot="1">
      <c r="A14" s="317"/>
      <c r="B14" s="318"/>
      <c r="C14" s="318"/>
      <c r="D14" s="319"/>
    </row>
    <row r="15" spans="1:13" ht="15.75" thickBot="1">
      <c r="A15" s="127" t="s">
        <v>77</v>
      </c>
      <c r="B15" s="128"/>
      <c r="C15" s="308" t="s">
        <v>78</v>
      </c>
      <c r="D15" s="310"/>
    </row>
    <row r="16" spans="1:13" ht="13.5" thickBot="1">
      <c r="A16" s="110"/>
      <c r="B16" s="111"/>
      <c r="C16" s="320"/>
      <c r="D16" s="321"/>
    </row>
    <row r="17" spans="1:4" ht="21" thickBot="1">
      <c r="A17" s="112"/>
      <c r="B17" s="113"/>
      <c r="C17" s="27">
        <f>SUMIF('DEVIS acompléter puis aenvoyer'!$B$36:$B$50,D17,'DEVIS acompléter puis aenvoyer'!$C$36:$C$50)</f>
        <v>0</v>
      </c>
      <c r="D17" s="1" t="s">
        <v>109</v>
      </c>
    </row>
    <row r="18" spans="1:4" ht="20.25">
      <c r="A18" s="112"/>
      <c r="B18" s="113"/>
      <c r="C18" s="102">
        <f>SUMIF('DEVIS acompléter puis aenvoyer'!$B$36:$B$50,D18,'DEVIS acompléter puis aenvoyer'!$C$36:$C$50)</f>
        <v>0</v>
      </c>
      <c r="D18" s="1" t="s">
        <v>110</v>
      </c>
    </row>
    <row r="19" spans="1:4" ht="20.25">
      <c r="A19" s="115"/>
      <c r="B19" s="116"/>
      <c r="C19" s="102">
        <f>SUMIF('DEVIS acompléter puis aenvoyer'!$B$36:$B$50,D19,'DEVIS acompléter puis aenvoyer'!$C$36:$C$50)</f>
        <v>0</v>
      </c>
      <c r="D19" s="136" t="s">
        <v>132</v>
      </c>
    </row>
    <row r="20" spans="1:4" ht="23.25">
      <c r="A20" s="24"/>
      <c r="B20" s="25"/>
      <c r="C20" s="23" t="s">
        <v>122</v>
      </c>
      <c r="D20" s="136" t="s">
        <v>79</v>
      </c>
    </row>
    <row r="21" spans="1:4" ht="20.25">
      <c r="A21" s="106"/>
      <c r="B21" s="107"/>
      <c r="C21" s="23" t="s">
        <v>122</v>
      </c>
      <c r="D21" s="136" t="s">
        <v>80</v>
      </c>
    </row>
    <row r="22" spans="1:4" ht="21" thickBot="1">
      <c r="A22" s="108"/>
      <c r="B22" s="109"/>
      <c r="C22" s="23" t="s">
        <v>122</v>
      </c>
      <c r="D22" s="136" t="s">
        <v>81</v>
      </c>
    </row>
    <row r="23" spans="1:4" ht="26.25" thickBot="1">
      <c r="A23" s="26">
        <f>SUMIF('DEVIS acompléter puis aenvoyer'!$B$36:$B$50,B23,'DEVIS acompléter puis aenvoyer'!$C$36:$C$50)</f>
        <v>0</v>
      </c>
      <c r="B23" s="153" t="s">
        <v>128</v>
      </c>
      <c r="C23" s="23" t="s">
        <v>122</v>
      </c>
      <c r="D23" s="136" t="s">
        <v>82</v>
      </c>
    </row>
    <row r="24" spans="1:4" ht="26.25" thickBot="1">
      <c r="A24" s="26">
        <f>SUMIF('DEVIS acompléter puis aenvoyer'!$B$36:$B$50,B24,'DEVIS acompléter puis aenvoyer'!$C$36:$C$50)</f>
        <v>0</v>
      </c>
      <c r="B24" s="153" t="s">
        <v>126</v>
      </c>
      <c r="C24" s="23" t="s">
        <v>122</v>
      </c>
      <c r="D24" s="136" t="s">
        <v>83</v>
      </c>
    </row>
    <row r="25" spans="1:4" ht="26.25" thickBot="1">
      <c r="A25" s="26">
        <f>SUMIF('DEVIS acompléter puis aenvoyer'!$B$36:$B$50,B25,'DEVIS acompléter puis aenvoyer'!$C$36:$C$50)</f>
        <v>0</v>
      </c>
      <c r="B25" s="153" t="s">
        <v>84</v>
      </c>
      <c r="C25" s="23" t="s">
        <v>122</v>
      </c>
      <c r="D25" s="136" t="s">
        <v>85</v>
      </c>
    </row>
    <row r="26" spans="1:4" ht="26.25" thickBot="1">
      <c r="A26" s="28"/>
      <c r="B26" s="29"/>
      <c r="C26" s="23" t="s">
        <v>122</v>
      </c>
      <c r="D26" s="136" t="s">
        <v>86</v>
      </c>
    </row>
    <row r="27" spans="1:4" ht="20.25">
      <c r="A27" s="110"/>
      <c r="B27" s="111"/>
      <c r="C27" s="23"/>
      <c r="D27" s="136" t="s">
        <v>87</v>
      </c>
    </row>
    <row r="28" spans="1:4" ht="20.25">
      <c r="A28" s="112"/>
      <c r="B28" s="113"/>
      <c r="C28" s="23"/>
      <c r="D28" s="137" t="s">
        <v>88</v>
      </c>
    </row>
    <row r="29" spans="1:4" ht="20.25">
      <c r="A29" s="112"/>
      <c r="B29" s="113"/>
      <c r="C29" s="23"/>
      <c r="D29" s="136" t="s">
        <v>89</v>
      </c>
    </row>
    <row r="30" spans="1:4" ht="21" thickBot="1">
      <c r="A30" s="108"/>
      <c r="B30" s="109"/>
      <c r="C30" s="30">
        <v>1</v>
      </c>
      <c r="D30" s="138" t="s">
        <v>90</v>
      </c>
    </row>
    <row r="31" spans="1:4" ht="15.75" thickBot="1">
      <c r="A31" s="129" t="s">
        <v>91</v>
      </c>
      <c r="B31" s="130"/>
      <c r="C31" s="354" t="s">
        <v>92</v>
      </c>
      <c r="D31" s="355"/>
    </row>
    <row r="32" spans="1:4" ht="6" customHeight="1" thickBot="1">
      <c r="A32" s="31"/>
      <c r="B32" s="114"/>
      <c r="C32" s="356"/>
      <c r="D32" s="357"/>
    </row>
    <row r="33" spans="1:13" ht="20.25">
      <c r="A33" s="17" t="s">
        <v>113</v>
      </c>
      <c r="B33" s="154">
        <f>SUMIF('DEVIS acompléter puis aenvoyer'!$B$36:$B$50,A33,'DEVIS acompléter puis aenvoyer'!$C$36:$C$50)</f>
        <v>0</v>
      </c>
      <c r="C33" s="117"/>
      <c r="D33" s="139"/>
    </row>
    <row r="34" spans="1:13" ht="20.25">
      <c r="A34" s="2" t="s">
        <v>20</v>
      </c>
      <c r="B34" s="155">
        <f>SUMIF('DEVIS acompléter puis aenvoyer'!$B$36:$B$50,A34,'DEVIS acompléter puis aenvoyer'!$C$36:$C$50)</f>
        <v>0</v>
      </c>
      <c r="C34" s="117"/>
      <c r="D34" s="139"/>
    </row>
    <row r="35" spans="1:13" ht="20.25">
      <c r="A35" s="10" t="s">
        <v>30</v>
      </c>
      <c r="B35" s="155">
        <f>SUMIF('DEVIS acompléter puis aenvoyer'!$B$36:$B$50,A35,'DEVIS acompléter puis aenvoyer'!$C$36:$C$50)</f>
        <v>0</v>
      </c>
      <c r="C35" s="105"/>
      <c r="D35" s="140"/>
    </row>
    <row r="36" spans="1:13" ht="21" thickBot="1">
      <c r="A36" s="141" t="s">
        <v>133</v>
      </c>
      <c r="B36" s="156">
        <f>SUMIF('DEVIS acompléter puis aenvoyer'!$B$36:$B$50,A36,'DEVIS acompléter puis aenvoyer'!$C$36:$C$50)</f>
        <v>0</v>
      </c>
      <c r="C36" s="142"/>
      <c r="D36" s="143"/>
    </row>
    <row r="41" spans="1:13" ht="46.5">
      <c r="A41" s="120" t="s">
        <v>123</v>
      </c>
      <c r="B41" s="120"/>
      <c r="C41" s="120"/>
      <c r="D41" s="120"/>
    </row>
    <row r="42" spans="1:13" ht="47.25" thickBot="1">
      <c r="B42" s="123">
        <f>+'DEVIS acompléter puis aenvoyer'!B22</f>
        <v>0</v>
      </c>
      <c r="D42" s="124"/>
      <c r="E42" s="122"/>
    </row>
    <row r="43" spans="1:13" ht="48" thickTop="1" thickBot="1">
      <c r="A43" s="120" t="s">
        <v>124</v>
      </c>
      <c r="C43" s="125">
        <f>+'DEVIS acompléter puis aenvoyer'!B29</f>
        <v>0</v>
      </c>
      <c r="D43" s="126"/>
    </row>
    <row r="44" spans="1:13" ht="48" thickTop="1" thickBot="1">
      <c r="A44" s="120"/>
      <c r="C44" s="120"/>
      <c r="D44" s="120"/>
    </row>
    <row r="45" spans="1:13" ht="63" thickTop="1" thickBot="1">
      <c r="A45" s="120" t="s">
        <v>125</v>
      </c>
      <c r="C45" s="343">
        <f>+'DEVIS acompléter puis aenvoyer'!B30-M45</f>
        <v>-3.125E-2</v>
      </c>
      <c r="D45" s="344"/>
      <c r="M45" s="75">
        <v>3.125E-2</v>
      </c>
    </row>
    <row r="46" spans="1:13" ht="47.25" thickTop="1">
      <c r="A46" s="120"/>
      <c r="B46" s="120"/>
      <c r="C46" s="120"/>
      <c r="D46" s="120"/>
    </row>
    <row r="47" spans="1:13" ht="47.25" thickBot="1">
      <c r="A47" s="120"/>
      <c r="B47" s="120"/>
      <c r="D47" s="120"/>
    </row>
    <row r="48" spans="1:13" ht="34.5" thickTop="1">
      <c r="A48" s="345" t="s">
        <v>126</v>
      </c>
      <c r="B48" s="346"/>
      <c r="C48" s="347"/>
      <c r="D48" s="131">
        <f>+A24</f>
        <v>0</v>
      </c>
    </row>
    <row r="49" spans="1:4" ht="33.75">
      <c r="A49" s="348" t="s">
        <v>128</v>
      </c>
      <c r="B49" s="349"/>
      <c r="C49" s="350"/>
      <c r="D49" s="132">
        <f>+A23</f>
        <v>0</v>
      </c>
    </row>
    <row r="50" spans="1:4" ht="34.5" thickBot="1">
      <c r="A50" s="351" t="s">
        <v>84</v>
      </c>
      <c r="B50" s="352"/>
      <c r="C50" s="353"/>
      <c r="D50" s="133">
        <f>+A25</f>
        <v>0</v>
      </c>
    </row>
    <row r="51" spans="1:4" ht="47.25" thickTop="1">
      <c r="A51" s="120"/>
      <c r="B51" s="120"/>
      <c r="C51" s="120"/>
      <c r="D51" s="120"/>
    </row>
    <row r="52" spans="1:4" ht="46.5">
      <c r="A52" s="120"/>
      <c r="B52" s="120"/>
      <c r="C52" s="120"/>
      <c r="D52" s="120"/>
    </row>
    <row r="53" spans="1:4" ht="92.25">
      <c r="A53" s="121" t="s">
        <v>127</v>
      </c>
      <c r="B53" s="120"/>
      <c r="C53" s="120"/>
    </row>
  </sheetData>
  <mergeCells count="18">
    <mergeCell ref="C45:D45"/>
    <mergeCell ref="A48:C48"/>
    <mergeCell ref="A49:C49"/>
    <mergeCell ref="A50:C50"/>
    <mergeCell ref="C31:D31"/>
    <mergeCell ref="C32:D32"/>
    <mergeCell ref="A11:D11"/>
    <mergeCell ref="A12:D14"/>
    <mergeCell ref="C15:D15"/>
    <mergeCell ref="C16:D16"/>
    <mergeCell ref="A1:D2"/>
    <mergeCell ref="B3:D3"/>
    <mergeCell ref="A4:A6"/>
    <mergeCell ref="C4:D4"/>
    <mergeCell ref="A7:A8"/>
    <mergeCell ref="C8:D8"/>
    <mergeCell ref="B6:B7"/>
    <mergeCell ref="C6:D7"/>
  </mergeCells>
  <pageMargins left="0.25" right="0.25" top="0.75" bottom="0.75" header="0.3" footer="0.3"/>
  <pageSetup paperSize="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DEVIS acompléter puis aenvoyer</vt:lpstr>
      <vt:lpstr>FACTURE AURI</vt:lpstr>
      <vt:lpstr>PREPARATION</vt:lpstr>
      <vt:lpstr>Feuil1</vt:lpstr>
      <vt:lpstr>pdj</vt:lpstr>
      <vt:lpstr>'DEVIS acompléter puis aenvoyer'!Zone_d_impression</vt:lpstr>
      <vt:lpstr>'FACTURE AURI'!Zone_d_impression</vt:lpstr>
      <vt:lpstr>pdj!Zone_d_impression</vt:lpstr>
      <vt:lpstr>PREPARATION!Zone_d_impression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Margo</cp:lastModifiedBy>
  <cp:lastPrinted>2018-09-19T16:40:40Z</cp:lastPrinted>
  <dcterms:created xsi:type="dcterms:W3CDTF">2009-05-14T12:05:37Z</dcterms:created>
  <dcterms:modified xsi:type="dcterms:W3CDTF">2018-09-19T17:30:50Z</dcterms:modified>
</cp:coreProperties>
</file>